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8_{7CA52604-9334-4BF3-BFB7-E3D7CF812D2F}" xr6:coauthVersionLast="36" xr6:coauthVersionMax="36" xr10:uidLastSave="{00000000-0000-0000-0000-000000000000}"/>
  <bookViews>
    <workbookView xWindow="-120" yWindow="-120" windowWidth="38640" windowHeight="21240" xr2:uid="{00000000-000D-0000-FFFF-FFFF00000000}"/>
  </bookViews>
  <sheets>
    <sheet name="Auswertung" sheetId="1" r:id="rId1"/>
    <sheet name="Basisdaten" sheetId="5" r:id="rId2"/>
  </sheets>
  <definedNames>
    <definedName name="AktuellesJahr">Auswertung!$E$4</definedName>
    <definedName name="_xlnm.Print_Area" localSheetId="0">Auswertung!$A$1:$H$119</definedName>
    <definedName name="_xlnm.Print_Titles" localSheetId="0">Auswertung!$1:$4</definedName>
  </definedNames>
  <calcPr calcId="179021" calcMode="manual"/>
</workbook>
</file>

<file path=xl/calcChain.xml><?xml version="1.0" encoding="utf-8"?>
<calcChain xmlns="http://schemas.openxmlformats.org/spreadsheetml/2006/main">
  <c r="D103" i="1" l="1"/>
  <c r="D108" i="1"/>
  <c r="B2" i="5"/>
  <c r="C4" i="5" s="1"/>
  <c r="B1" i="5"/>
  <c r="F4" i="5" l="1"/>
  <c r="D4" i="5"/>
  <c r="E4" i="5"/>
  <c r="E4" i="1"/>
  <c r="C20" i="5"/>
  <c r="C10" i="5"/>
  <c r="F57" i="5"/>
  <c r="E13" i="5"/>
  <c r="E51" i="5"/>
  <c r="C24" i="5"/>
  <c r="C44" i="5"/>
  <c r="C51" i="5"/>
  <c r="E31" i="5"/>
  <c r="E39" i="5"/>
  <c r="E57" i="5"/>
  <c r="E43" i="5"/>
  <c r="E20" i="5"/>
  <c r="E10" i="5"/>
  <c r="F32" i="5"/>
  <c r="F7" i="5"/>
  <c r="C12" i="5"/>
  <c r="C9" i="5"/>
  <c r="D18" i="5"/>
  <c r="E46" i="5"/>
  <c r="D11" i="5"/>
  <c r="C13" i="5"/>
  <c r="E59" i="5"/>
  <c r="C40" i="5"/>
  <c r="D47" i="5"/>
  <c r="C19" i="5"/>
  <c r="C11" i="5"/>
  <c r="C16" i="5"/>
  <c r="E21" i="5"/>
  <c r="C49" i="5"/>
  <c r="C25" i="5"/>
  <c r="E37" i="5"/>
  <c r="E9" i="5"/>
  <c r="F52" i="5"/>
  <c r="C29" i="5"/>
  <c r="C55" i="5"/>
  <c r="C53" i="5"/>
  <c r="F54" i="5"/>
  <c r="F43" i="5"/>
  <c r="F25" i="5"/>
  <c r="F56" i="5"/>
  <c r="F46" i="5"/>
  <c r="C37" i="5"/>
  <c r="C32" i="5"/>
  <c r="E29" i="1"/>
  <c r="C38" i="5"/>
  <c r="C23" i="5"/>
  <c r="D58" i="5"/>
  <c r="E33" i="5"/>
  <c r="F39" i="5"/>
  <c r="C17" i="5"/>
  <c r="C8" i="5"/>
  <c r="C57" i="5"/>
  <c r="C47" i="5"/>
  <c r="C36" i="5"/>
  <c r="E17" i="5"/>
  <c r="C61" i="5"/>
  <c r="E41" i="5"/>
  <c r="E35" i="5"/>
  <c r="E28" i="5"/>
  <c r="E58" i="5"/>
  <c r="C58" i="5"/>
  <c r="C28" i="5"/>
  <c r="C5" i="5"/>
  <c r="C21" i="5"/>
  <c r="F6" i="5"/>
  <c r="E11" i="5"/>
  <c r="E15" i="5"/>
  <c r="F30" i="5"/>
  <c r="E24" i="5"/>
  <c r="C48" i="5"/>
  <c r="C42" i="5"/>
  <c r="C41" i="5"/>
  <c r="C15" i="5"/>
  <c r="C7" i="5"/>
  <c r="F24" i="5"/>
  <c r="E36" i="5"/>
  <c r="C33" i="5"/>
  <c r="E56" i="5"/>
  <c r="F10" i="5"/>
  <c r="C50" i="5"/>
  <c r="C54" i="5"/>
  <c r="C52" i="5"/>
  <c r="F36" i="5"/>
  <c r="C45" i="5"/>
  <c r="C46" i="5"/>
  <c r="C22" i="5"/>
  <c r="C56" i="5"/>
  <c r="F37" i="5"/>
  <c r="C59" i="5"/>
  <c r="C31" i="5"/>
  <c r="E18" i="5"/>
  <c r="E53" i="5"/>
  <c r="F23" i="5"/>
  <c r="C43" i="5"/>
  <c r="C26" i="5"/>
  <c r="E45" i="5"/>
  <c r="C14" i="5"/>
  <c r="C6" i="5"/>
  <c r="C27" i="5"/>
  <c r="E38" i="5"/>
  <c r="E23" i="5"/>
  <c r="C39" i="5"/>
  <c r="F5" i="5"/>
  <c r="F21" i="5"/>
  <c r="E32" i="5"/>
  <c r="E40" i="5"/>
  <c r="E50" i="5"/>
  <c r="C60" i="5"/>
  <c r="E49" i="5"/>
  <c r="E16" i="5"/>
  <c r="C18" i="5"/>
  <c r="C30" i="5"/>
  <c r="F58" i="5"/>
  <c r="C35" i="5"/>
  <c r="C34" i="5"/>
  <c r="D10" i="5"/>
  <c r="F61" i="5"/>
  <c r="E54" i="5"/>
  <c r="F60" i="5"/>
  <c r="E7" i="5"/>
  <c r="D46" i="5"/>
  <c r="E13" i="1" l="1"/>
  <c r="E9" i="1"/>
  <c r="E92" i="1"/>
  <c r="F4" i="1"/>
  <c r="G4" i="1"/>
  <c r="H4" i="1"/>
  <c r="G21" i="1"/>
  <c r="F14" i="1"/>
  <c r="H56" i="1"/>
  <c r="H37" i="1"/>
  <c r="H62" i="1"/>
  <c r="E30" i="1"/>
  <c r="G26" i="1"/>
  <c r="H33" i="1"/>
  <c r="H30" i="1"/>
  <c r="E49" i="1"/>
  <c r="E87" i="1"/>
  <c r="E37" i="1"/>
  <c r="E21" i="1"/>
  <c r="E82" i="1"/>
  <c r="E42" i="1"/>
  <c r="H14" i="1"/>
  <c r="E14" i="1"/>
  <c r="E56" i="1"/>
  <c r="E26" i="1"/>
  <c r="E59" i="1"/>
  <c r="E33" i="1"/>
  <c r="G62" i="1"/>
  <c r="G14" i="1"/>
  <c r="F80" i="1"/>
  <c r="E80" i="1"/>
  <c r="E62" i="1"/>
  <c r="G33" i="1"/>
  <c r="G82" i="1"/>
  <c r="E7" i="1"/>
  <c r="E10" i="1"/>
  <c r="G87" i="1"/>
  <c r="G56" i="1"/>
  <c r="H7" i="1"/>
  <c r="G30" i="1"/>
  <c r="G17" i="1"/>
  <c r="E17" i="1"/>
  <c r="E114" i="1"/>
  <c r="E86" i="1"/>
  <c r="E100" i="1"/>
  <c r="E76" i="1"/>
  <c r="E66" i="1"/>
  <c r="E74" i="1"/>
  <c r="E60" i="1"/>
  <c r="E25" i="1"/>
  <c r="E53" i="1"/>
  <c r="E32" i="1"/>
  <c r="E31" i="1"/>
  <c r="E61" i="1"/>
  <c r="E64" i="1"/>
  <c r="E46" i="1"/>
  <c r="E23" i="1"/>
  <c r="E57" i="1"/>
  <c r="E36" i="1"/>
  <c r="E118" i="1"/>
  <c r="E96" i="1"/>
  <c r="E90" i="1"/>
  <c r="E119" i="1"/>
  <c r="E51" i="1"/>
  <c r="E28" i="1"/>
  <c r="E79" i="1"/>
  <c r="E15" i="1"/>
  <c r="E35" i="1"/>
  <c r="E20" i="1"/>
  <c r="E67" i="1"/>
  <c r="E50" i="1"/>
  <c r="E55" i="1"/>
  <c r="E43" i="1"/>
  <c r="E18" i="1"/>
  <c r="E11" i="1"/>
  <c r="E44" i="1"/>
  <c r="E27" i="1"/>
  <c r="E110" i="1"/>
  <c r="E115" i="1"/>
  <c r="E102" i="1"/>
  <c r="E88" i="1"/>
  <c r="E107" i="1"/>
  <c r="E106" i="1" s="1"/>
  <c r="E98" i="1"/>
  <c r="E75" i="1"/>
  <c r="E63" i="1"/>
  <c r="E19" i="1"/>
  <c r="E12" i="1"/>
  <c r="E8" i="1"/>
  <c r="E16" i="1"/>
  <c r="E69" i="1"/>
  <c r="E48" i="1"/>
  <c r="E22" i="1"/>
  <c r="E39" i="1"/>
  <c r="E111" i="1"/>
  <c r="E83" i="1"/>
  <c r="E105" i="1"/>
  <c r="E89" i="1"/>
  <c r="E91" i="1"/>
  <c r="E81" i="1"/>
  <c r="E65" i="1"/>
  <c r="E24" i="1"/>
  <c r="E70" i="1"/>
  <c r="E38" i="1"/>
  <c r="E58" i="1"/>
  <c r="H92" i="1"/>
  <c r="H118" i="1"/>
  <c r="H74" i="1"/>
  <c r="G71" i="1" s="1"/>
  <c r="H79" i="1"/>
  <c r="H91" i="1"/>
  <c r="H50" i="1"/>
  <c r="H66" i="1"/>
  <c r="H110" i="1"/>
  <c r="H11" i="1"/>
  <c r="H48" i="1"/>
  <c r="F18" i="1"/>
  <c r="H39" i="1"/>
  <c r="H44" i="1"/>
  <c r="F105" i="1"/>
  <c r="F79" i="1"/>
  <c r="H8" i="1"/>
  <c r="H27" i="1"/>
  <c r="H13" i="1"/>
  <c r="H9" i="1"/>
  <c r="H105" i="1"/>
  <c r="H102" i="1"/>
  <c r="F22" i="1"/>
  <c r="F15" i="1"/>
  <c r="F102" i="1"/>
  <c r="E101" i="1" s="1"/>
  <c r="F110" i="1"/>
  <c r="G88" i="1"/>
  <c r="G83" i="1"/>
  <c r="G90" i="1"/>
  <c r="G102" i="1"/>
  <c r="F104" i="1" s="1"/>
  <c r="G114" i="1"/>
  <c r="G107" i="1"/>
  <c r="G106" i="1" s="1"/>
  <c r="G92" i="1"/>
  <c r="G96" i="1"/>
  <c r="G109" i="1"/>
  <c r="G100" i="1"/>
  <c r="G105" i="1"/>
  <c r="G89" i="1"/>
  <c r="G115" i="1"/>
  <c r="G110" i="1"/>
  <c r="G111" i="1"/>
  <c r="G76" i="1"/>
  <c r="F73" i="1" s="1"/>
  <c r="G24" i="1"/>
  <c r="G79" i="1"/>
  <c r="G65" i="1"/>
  <c r="G63" i="1"/>
  <c r="G55" i="1"/>
  <c r="F54" i="1" s="1"/>
  <c r="F52" i="1" s="1"/>
  <c r="G61" i="1"/>
  <c r="G66" i="1"/>
  <c r="G60" i="1"/>
  <c r="G74" i="1"/>
  <c r="F71" i="1" s="1"/>
  <c r="G15" i="1"/>
  <c r="G12" i="1"/>
  <c r="G13" i="1"/>
  <c r="G57" i="1"/>
  <c r="G58" i="1"/>
  <c r="G51" i="1"/>
  <c r="G46" i="1"/>
  <c r="G18" i="1"/>
  <c r="G43" i="1"/>
  <c r="G69" i="1"/>
  <c r="G22" i="1"/>
  <c r="G67" i="1"/>
  <c r="G64" i="1"/>
  <c r="G47" i="1"/>
  <c r="G45" i="1" s="1"/>
  <c r="G9" i="1"/>
  <c r="D45" i="5"/>
  <c r="F44" i="5"/>
  <c r="E61" i="5"/>
  <c r="F35" i="5"/>
  <c r="D60" i="5"/>
  <c r="F42" i="5"/>
  <c r="D44" i="5"/>
  <c r="E47" i="5"/>
  <c r="D15" i="5"/>
  <c r="F8" i="5"/>
  <c r="E55" i="5"/>
  <c r="F11" i="5"/>
  <c r="E8" i="5"/>
  <c r="F29" i="5"/>
  <c r="D59" i="5"/>
  <c r="D26" i="5"/>
  <c r="D12" i="5"/>
  <c r="D16" i="5"/>
  <c r="E52" i="5"/>
  <c r="D51" i="5"/>
  <c r="F38" i="5"/>
  <c r="D21" i="5"/>
  <c r="D42" i="5"/>
  <c r="F28" i="5"/>
  <c r="F14" i="5"/>
  <c r="D31" i="5"/>
  <c r="F17" i="5"/>
  <c r="F15" i="5"/>
  <c r="E29" i="5"/>
  <c r="D57" i="5"/>
  <c r="D7" i="5"/>
  <c r="D40" i="5"/>
  <c r="F55" i="5"/>
  <c r="F41" i="5"/>
  <c r="E26" i="5"/>
  <c r="E60" i="5"/>
  <c r="F9" i="5"/>
  <c r="F26" i="5"/>
  <c r="F27" i="5"/>
  <c r="E12" i="5"/>
  <c r="D25" i="5"/>
  <c r="D37" i="5"/>
  <c r="D28" i="5"/>
  <c r="D8" i="5"/>
  <c r="D56" i="5"/>
  <c r="D41" i="5"/>
  <c r="F22" i="5"/>
  <c r="F33" i="5"/>
  <c r="D22" i="5"/>
  <c r="D32" i="5"/>
  <c r="D30" i="5"/>
  <c r="F31" i="5"/>
  <c r="F34" i="5"/>
  <c r="E22" i="5"/>
  <c r="D55" i="5"/>
  <c r="D50" i="5"/>
  <c r="D52" i="5"/>
  <c r="D6" i="5"/>
  <c r="D20" i="5"/>
  <c r="E6" i="5"/>
  <c r="E19" i="5"/>
  <c r="D61" i="5"/>
  <c r="D13" i="5"/>
  <c r="D39" i="5"/>
  <c r="D36" i="5"/>
  <c r="F45" i="5"/>
  <c r="E14" i="5"/>
  <c r="E44" i="5"/>
  <c r="F53" i="5"/>
  <c r="F50" i="5"/>
  <c r="E25" i="5"/>
  <c r="D53" i="5"/>
  <c r="D17" i="5"/>
  <c r="D48" i="5"/>
  <c r="D34" i="5"/>
  <c r="D23" i="5"/>
  <c r="D33" i="5"/>
  <c r="D35" i="5"/>
  <c r="F47" i="5"/>
  <c r="F20" i="5"/>
  <c r="F48" i="5"/>
  <c r="F18" i="5"/>
  <c r="E5" i="5"/>
  <c r="D38" i="5"/>
  <c r="F40" i="5"/>
  <c r="E48" i="5"/>
  <c r="F16" i="5"/>
  <c r="D43" i="5"/>
  <c r="D49" i="5"/>
  <c r="D27" i="5"/>
  <c r="G29" i="1"/>
  <c r="F13" i="5"/>
  <c r="E42" i="5"/>
  <c r="D19" i="5"/>
  <c r="D24" i="5"/>
  <c r="D14" i="5"/>
  <c r="E30" i="5"/>
  <c r="F51" i="5"/>
  <c r="F19" i="5"/>
  <c r="F49" i="5"/>
  <c r="F12" i="5"/>
  <c r="E27" i="5"/>
  <c r="E34" i="5"/>
  <c r="F59" i="5"/>
  <c r="D54" i="5"/>
  <c r="D9" i="5"/>
  <c r="D29" i="5"/>
  <c r="D5" i="5"/>
  <c r="F29" i="1"/>
  <c r="H29" i="1"/>
  <c r="F7" i="1" l="1"/>
  <c r="F49" i="1"/>
  <c r="F12" i="1"/>
  <c r="F96" i="1"/>
  <c r="H114" i="1"/>
  <c r="G113" i="1" s="1"/>
  <c r="G112" i="1" s="1"/>
  <c r="G59" i="1"/>
  <c r="G42" i="1"/>
  <c r="H16" i="1"/>
  <c r="H32" i="1"/>
  <c r="H36" i="1"/>
  <c r="H20" i="1"/>
  <c r="H25" i="1"/>
  <c r="H82" i="1"/>
  <c r="H28" i="1"/>
  <c r="H90" i="1"/>
  <c r="G50" i="1"/>
  <c r="G53" i="1"/>
  <c r="F19" i="1"/>
  <c r="F23" i="1"/>
  <c r="F28" i="1"/>
  <c r="G70" i="1"/>
  <c r="G68" i="1" s="1"/>
  <c r="G85" i="1" s="1"/>
  <c r="G84" i="1" s="1"/>
  <c r="H17" i="1"/>
  <c r="F42" i="1"/>
  <c r="F82" i="1"/>
  <c r="F74" i="1"/>
  <c r="E71" i="1" s="1"/>
  <c r="H24" i="1"/>
  <c r="G81" i="1"/>
  <c r="H88" i="1"/>
  <c r="H67" i="1"/>
  <c r="F65" i="1"/>
  <c r="G7" i="1"/>
  <c r="H81" i="1"/>
  <c r="H80" i="1"/>
  <c r="F60" i="1"/>
  <c r="F58" i="1"/>
  <c r="F83" i="1"/>
  <c r="F89" i="1"/>
  <c r="F33" i="1"/>
  <c r="F59" i="1"/>
  <c r="F81" i="1"/>
  <c r="F26" i="1"/>
  <c r="G37" i="1"/>
  <c r="H87" i="1"/>
  <c r="G75" i="1"/>
  <c r="F72" i="1" s="1"/>
  <c r="G23" i="1"/>
  <c r="G19" i="1"/>
  <c r="H76" i="1"/>
  <c r="G73" i="1" s="1"/>
  <c r="F62" i="1"/>
  <c r="F66" i="1"/>
  <c r="F17" i="1"/>
  <c r="F119" i="1"/>
  <c r="G28" i="1"/>
  <c r="G27" i="1"/>
  <c r="G8" i="1"/>
  <c r="G48" i="1"/>
  <c r="G44" i="1"/>
  <c r="G11" i="1"/>
  <c r="G39" i="1"/>
  <c r="F11" i="1"/>
  <c r="F39" i="1"/>
  <c r="F8" i="1"/>
  <c r="F27" i="1"/>
  <c r="F48" i="1"/>
  <c r="E47" i="1" s="1"/>
  <c r="E45" i="1" s="1"/>
  <c r="F44" i="1"/>
  <c r="F91" i="1"/>
  <c r="F87" i="1"/>
  <c r="F98" i="1"/>
  <c r="E97" i="1" s="1"/>
  <c r="E95" i="1" s="1"/>
  <c r="G35" i="1"/>
  <c r="G34" i="1" s="1"/>
  <c r="G31" i="1"/>
  <c r="H59" i="1"/>
  <c r="H51" i="1"/>
  <c r="H64" i="1"/>
  <c r="H55" i="1"/>
  <c r="G54" i="1" s="1"/>
  <c r="G52" i="1" s="1"/>
  <c r="F50" i="1"/>
  <c r="F53" i="1"/>
  <c r="F56" i="1"/>
  <c r="F31" i="1"/>
  <c r="F35" i="1"/>
  <c r="H58" i="1"/>
  <c r="H83" i="1"/>
  <c r="H89" i="1"/>
  <c r="H61" i="1"/>
  <c r="H31" i="1"/>
  <c r="H35" i="1"/>
  <c r="H34" i="1" s="1"/>
  <c r="F10" i="1"/>
  <c r="F46" i="1"/>
  <c r="F69" i="1"/>
  <c r="F63" i="1"/>
  <c r="F57" i="1"/>
  <c r="F43" i="1"/>
  <c r="F37" i="1"/>
  <c r="G32" i="1"/>
  <c r="G36" i="1"/>
  <c r="G16" i="1"/>
  <c r="G25" i="1"/>
  <c r="G20" i="1"/>
  <c r="H42" i="1"/>
  <c r="H38" i="1"/>
  <c r="H12" i="1"/>
  <c r="G118" i="1"/>
  <c r="G86" i="1"/>
  <c r="G38" i="1"/>
  <c r="H98" i="1"/>
  <c r="G97" i="1" s="1"/>
  <c r="F67" i="1"/>
  <c r="F88" i="1"/>
  <c r="F92" i="1"/>
  <c r="F13" i="1"/>
  <c r="F107" i="1"/>
  <c r="F106" i="1" s="1"/>
  <c r="F103" i="1" s="1"/>
  <c r="G49" i="1"/>
  <c r="H21" i="1"/>
  <c r="H26" i="1"/>
  <c r="F55" i="1"/>
  <c r="E54" i="1" s="1"/>
  <c r="E52" i="1" s="1"/>
  <c r="F64" i="1"/>
  <c r="F51" i="1"/>
  <c r="H19" i="1"/>
  <c r="H23" i="1"/>
  <c r="H57" i="1"/>
  <c r="H63" i="1"/>
  <c r="F70" i="1"/>
  <c r="F30" i="1"/>
  <c r="H65" i="1"/>
  <c r="F90" i="1"/>
  <c r="F24" i="1"/>
  <c r="F32" i="1"/>
  <c r="F25" i="1"/>
  <c r="F20" i="1"/>
  <c r="F16" i="1"/>
  <c r="F38" i="1"/>
  <c r="F86" i="1"/>
  <c r="F114" i="1"/>
  <c r="E113" i="1" s="1"/>
  <c r="E112" i="1" s="1"/>
  <c r="H49" i="1"/>
  <c r="G10" i="1"/>
  <c r="H15" i="1"/>
  <c r="H18" i="1"/>
  <c r="H22" i="1"/>
  <c r="G98" i="1"/>
  <c r="H10" i="1"/>
  <c r="F21" i="1"/>
  <c r="G80" i="1"/>
  <c r="F75" i="1"/>
  <c r="E72" i="1" s="1"/>
  <c r="F118" i="1"/>
  <c r="E117" i="1" s="1"/>
  <c r="E116" i="1" s="1"/>
  <c r="H60" i="1"/>
  <c r="G119" i="1"/>
  <c r="H75" i="1"/>
  <c r="G72" i="1" s="1"/>
  <c r="F76" i="1"/>
  <c r="E73" i="1" s="1"/>
  <c r="G101" i="1"/>
  <c r="E99" i="1"/>
  <c r="F113" i="1"/>
  <c r="G104" i="1"/>
  <c r="G103" i="1" s="1"/>
  <c r="F111" i="1"/>
  <c r="H43" i="1"/>
  <c r="F61" i="1"/>
  <c r="F100" i="1"/>
  <c r="G95" i="1"/>
  <c r="F36" i="1"/>
  <c r="F34" i="1" s="1"/>
  <c r="F115" i="1"/>
  <c r="F112" i="1" s="1"/>
  <c r="F9" i="1"/>
  <c r="E34" i="1"/>
  <c r="F109" i="1"/>
  <c r="F101" i="1"/>
  <c r="F99" i="1" s="1"/>
  <c r="G91" i="1"/>
  <c r="E68" i="1"/>
  <c r="E85" i="1" s="1"/>
  <c r="E84" i="1" s="1"/>
  <c r="E104" i="1"/>
  <c r="E103" i="1" s="1"/>
  <c r="E109" i="1"/>
  <c r="E108" i="1"/>
  <c r="G108" i="1"/>
  <c r="G99" i="1"/>
  <c r="F68" i="1"/>
  <c r="F85" i="1" s="1"/>
  <c r="F84" i="1" s="1"/>
  <c r="F47" i="1"/>
  <c r="F45" i="1"/>
  <c r="F97" i="1" l="1"/>
  <c r="F95" i="1" s="1"/>
  <c r="F117" i="1"/>
  <c r="F116" i="1" s="1"/>
  <c r="G117" i="1"/>
  <c r="G116" i="1" s="1"/>
  <c r="F108" i="1"/>
</calcChain>
</file>

<file path=xl/sharedStrings.xml><?xml version="1.0" encoding="utf-8"?>
<sst xmlns="http://schemas.openxmlformats.org/spreadsheetml/2006/main" count="200" uniqueCount="95">
  <si>
    <t>Mandant</t>
  </si>
  <si>
    <t>V.01</t>
  </si>
  <si>
    <t>Jahr</t>
  </si>
  <si>
    <t>Zielwert</t>
  </si>
  <si>
    <t>Bilanzstrukturkennzahlen</t>
  </si>
  <si>
    <t>Anlagendeckung I</t>
  </si>
  <si>
    <t>&gt;</t>
  </si>
  <si>
    <t>Eigenkapital</t>
  </si>
  <si>
    <t>Anlagevermögen</t>
  </si>
  <si>
    <t>Anlagendeckung II</t>
  </si>
  <si>
    <t>Langfristiges Fremdkapital</t>
  </si>
  <si>
    <t>Liquidität I</t>
  </si>
  <si>
    <t>Flüssige Mittel</t>
  </si>
  <si>
    <t>Kurzfristige Verbindlichkeiten</t>
  </si>
  <si>
    <t>Liquidität II</t>
  </si>
  <si>
    <t>Kurzfristige Forderungen</t>
  </si>
  <si>
    <t>Liquidität III</t>
  </si>
  <si>
    <t>Vorräte</t>
  </si>
  <si>
    <t>Eigenkapitalquote</t>
  </si>
  <si>
    <t>50 % Sonderposten mit Rücklageanteil</t>
  </si>
  <si>
    <t>Gesamtkapital</t>
  </si>
  <si>
    <t>Working Capital Ratio 1</t>
  </si>
  <si>
    <t>Umlaufvermögen</t>
  </si>
  <si>
    <t>Working Capital Ratio 2</t>
  </si>
  <si>
    <t>Working Capital</t>
  </si>
  <si>
    <t>Verschuldungsgrad</t>
  </si>
  <si>
    <t>&lt;</t>
  </si>
  <si>
    <t>Fremdkapital</t>
  </si>
  <si>
    <t>Rentabilitätskennzahlen</t>
  </si>
  <si>
    <t>Eigenkapitalrentabilität</t>
  </si>
  <si>
    <t>Unternehmensgewinn vor Steuern</t>
  </si>
  <si>
    <t>Eigenkapitalrentabilität (Ø Eigenkapital)</t>
  </si>
  <si>
    <t>Ø Eigenkapital</t>
  </si>
  <si>
    <t>Gesamtkapitalrentabilität</t>
  </si>
  <si>
    <t>Unternehmensgewinn vor Steuern + Zinsen für Fremkapital</t>
  </si>
  <si>
    <t>Gesamtkapitalrentabilität (Ø Gesamtkapital)</t>
  </si>
  <si>
    <t>Ø Gesamtkapital</t>
  </si>
  <si>
    <t>Umsatzrentabilität (Unternehmensgewinn vor Steuern)</t>
  </si>
  <si>
    <t>Umsatz</t>
  </si>
  <si>
    <t>Umsatzrentabilität (Ordentliches Betriebsergebnis)</t>
  </si>
  <si>
    <t>Ordentliches Betriebsergebnis</t>
  </si>
  <si>
    <t>Return On Invest (ROI)</t>
  </si>
  <si>
    <t>Wertschöpfungsfaktor</t>
  </si>
  <si>
    <t>Bruttogewinn</t>
  </si>
  <si>
    <t>Personalkosten</t>
  </si>
  <si>
    <t>Cash-Flow</t>
  </si>
  <si>
    <t>+ Abschreibungen</t>
  </si>
  <si>
    <t>+ Veränderung Wertberichtigungen</t>
  </si>
  <si>
    <t>+ Veränderung Rückstellungen</t>
  </si>
  <si>
    <t>+ Veränderung Rücklagen</t>
  </si>
  <si>
    <t>Wertberichtigungen</t>
  </si>
  <si>
    <t>Rückstellungen</t>
  </si>
  <si>
    <t>Rücklagen</t>
  </si>
  <si>
    <t>Weitere Kennzahlen aus Bilanz und GUV</t>
  </si>
  <si>
    <t>EBIT</t>
  </si>
  <si>
    <t>EBIT vom Umsatz</t>
  </si>
  <si>
    <t>1,5% - 2,5%</t>
  </si>
  <si>
    <t>EBITDA</t>
  </si>
  <si>
    <t>EBITDA vom Umsatz</t>
  </si>
  <si>
    <t>3,0% - 3,5%</t>
  </si>
  <si>
    <t>Dynamischer Verschuldungsgrad (Jahre)</t>
  </si>
  <si>
    <t>Personalintensität</t>
  </si>
  <si>
    <t>Personalaufwand</t>
  </si>
  <si>
    <t>Abschreibungsquote</t>
  </si>
  <si>
    <t>Abschreibungen auf Anlagevermögen</t>
  </si>
  <si>
    <t>Lagerwirtschaft sowie Debitoren und Kreditoren</t>
  </si>
  <si>
    <t>Umschlagsfaktor Gebrauchtwagen (Ø-Bestand)</t>
  </si>
  <si>
    <t>Wareneinsatz</t>
  </si>
  <si>
    <t>Ø Bestand</t>
  </si>
  <si>
    <t>Bestand</t>
  </si>
  <si>
    <t>Umschlagsfaktor Ersatzteile (Ø-Bestand)</t>
  </si>
  <si>
    <t>Lagerreichweite Ersatzteile (Monate)</t>
  </si>
  <si>
    <t>Ø Wareneinsatz (Monat)</t>
  </si>
  <si>
    <t>Lagerdauer Ersatzteile (Tage)</t>
  </si>
  <si>
    <t>Debitorenlaufzeit (Tage)</t>
  </si>
  <si>
    <t>Ø Forderungen aus Lieferungen und Leistungen</t>
  </si>
  <si>
    <t>Forderungen aus Lieferungen und Leistungen</t>
  </si>
  <si>
    <t>Kreditorenlaufzeit (Tage)</t>
  </si>
  <si>
    <t>Ø Verbindlichkeiten aus Lieferungen und Leistungen</t>
  </si>
  <si>
    <t>Verbindlichkeiten aus Lieferungen und Leistungen</t>
  </si>
  <si>
    <t xml:space="preserve">Aufwendungen RHB sowie bezogene Waren und Leistungen_x000D_
</t>
  </si>
  <si>
    <t>Abschreibungen</t>
  </si>
  <si>
    <t>Abschreibungen Anlagevermögen</t>
  </si>
  <si>
    <t>Umschlagfaktor Gebrauchtwagen</t>
  </si>
  <si>
    <t>Wareneinsatz Gebrauchtwagen</t>
  </si>
  <si>
    <t>Vorräte Gebrauchtwagen</t>
  </si>
  <si>
    <t>Umschlagfaktor Ersatzteile</t>
  </si>
  <si>
    <t>Wareneinsatz Ersatzteile</t>
  </si>
  <si>
    <t>Vorräte Ersatzteile</t>
  </si>
  <si>
    <t>Forderungen aus L&amp;L</t>
  </si>
  <si>
    <t>Verbindlichkeiten aus L&amp;L</t>
  </si>
  <si>
    <t>Aufwendungen RHB sowie bezogene Waren und Leistungen</t>
  </si>
  <si>
    <t>Die Basisdaten werden teilweise mit der Funktion XLVW erzeugt.</t>
  </si>
  <si>
    <t>von XLVW auf die entsprechende Funktion des jeweiligen Herstellers geändert werden (z.B. XLMBAGSKR51)</t>
  </si>
  <si>
    <t xml:space="preserve">Bei Verwendung eines anderen Herstellers müssen die Formeln mit Suchen/Ersetzen (STRG + 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</si>
</sst>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#,##0\ &quot;€&quot;"/>
    <numFmt numFmtId="166" formatCode="0.0%"/>
    <numFmt numFmtId="167" formatCode="0.0"/>
    <numFmt numFmtId="168" formatCode="#,##0.00_ ;[Red]\-#,##0.00\ "/>
    <numFmt numFmtId="169" formatCode="#,##0.0_ ;[Red]\-#,##0.0\ "/>
    <numFmt numFmtId="170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1F497D"/>
      <name val="Calibri"/>
      <scheme val="minor"/>
    </font>
    <font>
      <sz val="11"/>
      <color rgb="FF4F6128"/>
      <name val="Calibri"/>
      <scheme val="minor"/>
    </font>
    <font>
      <sz val="11"/>
      <color rgb="FF000000"/>
      <name val="Calibri"/>
      <scheme val="minor"/>
    </font>
    <font>
      <sz val="11"/>
      <color rgb="FF938953"/>
      <name val="Calibri"/>
      <scheme val="minor"/>
    </font>
    <font>
      <sz val="11"/>
      <color theme="4" tint="-0.249977111117893"/>
      <name val="Calibri"/>
      <scheme val="minor"/>
    </font>
    <font>
      <sz val="11"/>
      <color theme="3"/>
      <name val="Calibri"/>
      <scheme val="minor"/>
    </font>
    <font>
      <sz val="11"/>
      <color theme="4" tint="0.39994506668294322"/>
      <name val="Calibri"/>
      <scheme val="minor"/>
    </font>
    <font>
      <sz val="11"/>
      <color theme="4"/>
      <name val="Calibri"/>
      <scheme val="minor"/>
    </font>
    <font>
      <b/>
      <sz val="12"/>
      <color theme="4" tint="-0.249977111117893"/>
      <name val="Calibri"/>
      <scheme val="minor"/>
    </font>
    <font>
      <b/>
      <sz val="11"/>
      <color theme="4"/>
      <name val="Calibri"/>
      <scheme val="minor"/>
    </font>
    <font>
      <sz val="11"/>
      <color rgb="FFFFFFFF"/>
      <name val="Calibri"/>
      <scheme val="minor"/>
    </font>
    <font>
      <b/>
      <sz val="11"/>
      <color rgb="FFFFFFFF"/>
      <name val="Calibri"/>
      <scheme val="minor"/>
    </font>
    <font>
      <sz val="11"/>
      <color rgb="FF006100"/>
      <name val="Calibri"/>
      <scheme val="minor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548DD4"/>
      </top>
      <bottom style="thick">
        <color rgb="FF548DD4"/>
      </bottom>
      <diagonal/>
    </border>
    <border>
      <left/>
      <right/>
      <top style="medium">
        <color rgb="FF548DD4"/>
      </top>
      <bottom style="thin">
        <color rgb="FF548DD4"/>
      </bottom>
      <diagonal/>
    </border>
    <border>
      <left/>
      <right/>
      <top style="thin">
        <color rgb="FF548DD4"/>
      </top>
      <bottom style="thin">
        <color rgb="FF548DD4"/>
      </bottom>
      <diagonal/>
    </border>
    <border>
      <left/>
      <right/>
      <top style="thin">
        <color rgb="FF548DD4"/>
      </top>
      <bottom style="medium">
        <color rgb="FF548DD4"/>
      </bottom>
      <diagonal/>
    </border>
    <border>
      <left/>
      <right/>
      <top style="thin">
        <color rgb="FF548DD4"/>
      </top>
      <bottom/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/>
      <diagonal/>
    </border>
    <border>
      <left/>
      <right/>
      <top/>
      <bottom style="medium">
        <color rgb="FF548DD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548DD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7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6" fillId="2" borderId="2" xfId="1" applyNumberFormat="1" applyFont="1" applyFill="1" applyBorder="1" applyAlignment="1" applyProtection="1">
      <protection locked="0"/>
    </xf>
    <xf numFmtId="0" fontId="6" fillId="3" borderId="3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0" fillId="0" borderId="4" xfId="0" applyBorder="1"/>
    <xf numFmtId="0" fontId="6" fillId="4" borderId="5" xfId="1" applyNumberFormat="1" applyFont="1" applyFill="1" applyBorder="1" applyAlignment="1" applyProtection="1">
      <protection locked="0"/>
    </xf>
    <xf numFmtId="0" fontId="6" fillId="5" borderId="3" xfId="1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3" fillId="5" borderId="0" xfId="0" applyFont="1" applyFill="1" applyAlignment="1">
      <alignment vertical="top"/>
    </xf>
    <xf numFmtId="0" fontId="2" fillId="0" borderId="7" xfId="0" applyFont="1" applyBorder="1" applyAlignment="1">
      <alignment horizontal="left" indent="1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9" fontId="2" fillId="6" borderId="7" xfId="0" applyNumberFormat="1" applyFont="1" applyFill="1" applyBorder="1" applyAlignment="1">
      <alignment horizontal="center"/>
    </xf>
    <xf numFmtId="9" fontId="2" fillId="0" borderId="7" xfId="0" applyNumberFormat="1" applyFont="1" applyBorder="1" applyAlignment="1">
      <alignment horizontal="right"/>
    </xf>
    <xf numFmtId="0" fontId="2" fillId="5" borderId="0" xfId="0" applyFont="1" applyFill="1"/>
    <xf numFmtId="0" fontId="3" fillId="0" borderId="8" xfId="0" applyFont="1" applyBorder="1" applyAlignment="1">
      <alignment horizontal="left" indent="2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164" fontId="3" fillId="2" borderId="8" xfId="0" applyNumberFormat="1" applyFont="1" applyFill="1" applyBorder="1"/>
    <xf numFmtId="165" fontId="3" fillId="0" borderId="8" xfId="0" applyNumberFormat="1" applyFont="1" applyBorder="1" applyAlignment="1">
      <alignment horizontal="right"/>
    </xf>
    <xf numFmtId="0" fontId="3" fillId="5" borderId="0" xfId="0" applyFont="1" applyFill="1"/>
    <xf numFmtId="0" fontId="4" fillId="0" borderId="9" xfId="0" applyFont="1" applyBorder="1" applyAlignment="1">
      <alignment horizontal="left" indent="2"/>
    </xf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3" fontId="4" fillId="2" borderId="9" xfId="0" applyNumberFormat="1" applyFont="1" applyFill="1" applyBorder="1"/>
    <xf numFmtId="165" fontId="4" fillId="0" borderId="9" xfId="0" applyNumberFormat="1" applyFont="1" applyBorder="1" applyAlignment="1">
      <alignment horizontal="right"/>
    </xf>
    <xf numFmtId="0" fontId="4" fillId="5" borderId="0" xfId="0" applyFont="1" applyFill="1"/>
    <xf numFmtId="165" fontId="3" fillId="0" borderId="8" xfId="0" applyNumberFormat="1" applyFont="1" applyBorder="1"/>
    <xf numFmtId="165" fontId="4" fillId="0" borderId="9" xfId="0" applyNumberFormat="1" applyFont="1" applyBorder="1"/>
    <xf numFmtId="0" fontId="3" fillId="0" borderId="8" xfId="0" quotePrefix="1" applyFont="1" applyBorder="1" applyAlignment="1">
      <alignment horizontal="left" indent="2"/>
    </xf>
    <xf numFmtId="0" fontId="4" fillId="0" borderId="8" xfId="0" applyFont="1" applyBorder="1" applyAlignment="1">
      <alignment horizontal="left" indent="2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164" fontId="4" fillId="2" borderId="8" xfId="0" applyNumberFormat="1" applyFont="1" applyFill="1" applyBorder="1"/>
    <xf numFmtId="165" fontId="4" fillId="0" borderId="8" xfId="0" applyNumberFormat="1" applyFont="1" applyBorder="1" applyAlignment="1">
      <alignment horizontal="right"/>
    </xf>
    <xf numFmtId="166" fontId="2" fillId="6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 indent="2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164" fontId="4" fillId="2" borderId="10" xfId="0" applyNumberFormat="1" applyFont="1" applyFill="1" applyBorder="1"/>
    <xf numFmtId="165" fontId="4" fillId="0" borderId="10" xfId="0" applyNumberFormat="1" applyFont="1" applyBorder="1" applyAlignment="1">
      <alignment horizontal="right"/>
    </xf>
    <xf numFmtId="167" fontId="2" fillId="6" borderId="7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right"/>
    </xf>
    <xf numFmtId="168" fontId="2" fillId="6" borderId="7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indent="4"/>
    </xf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164" fontId="5" fillId="2" borderId="10" xfId="0" applyNumberFormat="1" applyFont="1" applyFill="1" applyBorder="1"/>
    <xf numFmtId="165" fontId="5" fillId="0" borderId="8" xfId="0" applyNumberFormat="1" applyFont="1" applyBorder="1" applyAlignment="1">
      <alignment horizontal="right"/>
    </xf>
    <xf numFmtId="0" fontId="5" fillId="5" borderId="0" xfId="0" applyFont="1" applyFill="1"/>
    <xf numFmtId="0" fontId="5" fillId="0" borderId="9" xfId="0" applyFont="1" applyBorder="1" applyAlignment="1">
      <alignment horizontal="left" indent="4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164" fontId="5" fillId="2" borderId="9" xfId="0" applyNumberFormat="1" applyFont="1" applyFill="1" applyBorder="1"/>
    <xf numFmtId="165" fontId="5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 indent="1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168" fontId="2" fillId="6" borderId="11" xfId="0" applyNumberFormat="1" applyFont="1" applyFill="1" applyBorder="1" applyAlignment="1">
      <alignment horizontal="center"/>
    </xf>
    <xf numFmtId="165" fontId="2" fillId="0" borderId="12" xfId="0" applyNumberFormat="1" applyFont="1" applyBorder="1" applyAlignment="1">
      <alignment horizontal="right"/>
    </xf>
    <xf numFmtId="166" fontId="2" fillId="6" borderId="11" xfId="0" applyNumberFormat="1" applyFont="1" applyFill="1" applyBorder="1" applyAlignment="1">
      <alignment horizontal="center"/>
    </xf>
    <xf numFmtId="166" fontId="2" fillId="0" borderId="11" xfId="0" applyNumberFormat="1" applyFont="1" applyBorder="1" applyAlignment="1">
      <alignment horizontal="right"/>
    </xf>
    <xf numFmtId="3" fontId="4" fillId="2" borderId="13" xfId="0" applyNumberFormat="1" applyFont="1" applyFill="1" applyBorder="1"/>
    <xf numFmtId="165" fontId="4" fillId="0" borderId="13" xfId="0" applyNumberFormat="1" applyFont="1" applyBorder="1"/>
    <xf numFmtId="164" fontId="2" fillId="6" borderId="7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169" fontId="2" fillId="6" borderId="7" xfId="0" applyNumberFormat="1" applyFont="1" applyFill="1" applyBorder="1" applyAlignment="1">
      <alignment horizontal="center"/>
    </xf>
    <xf numFmtId="170" fontId="2" fillId="0" borderId="7" xfId="0" applyNumberFormat="1" applyFont="1" applyBorder="1" applyAlignment="1">
      <alignment horizontal="right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164" fontId="5" fillId="2" borderId="8" xfId="0" applyNumberFormat="1" applyFont="1" applyFill="1" applyBorder="1"/>
    <xf numFmtId="164" fontId="4" fillId="2" borderId="9" xfId="0" applyNumberFormat="1" applyFont="1" applyFill="1" applyBorder="1"/>
    <xf numFmtId="0" fontId="4" fillId="0" borderId="9" xfId="0" applyFont="1" applyBorder="1" applyAlignment="1">
      <alignment horizontal="left" wrapText="1" indent="2"/>
    </xf>
    <xf numFmtId="0" fontId="6" fillId="6" borderId="5" xfId="1" applyNumberFormat="1" applyFont="1" applyFill="1" applyBorder="1" applyAlignment="1" applyProtection="1"/>
    <xf numFmtId="0" fontId="6" fillId="0" borderId="14" xfId="1" applyFont="1" applyFill="1" applyBorder="1" applyAlignment="1"/>
    <xf numFmtId="0" fontId="9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165" fontId="4" fillId="0" borderId="16" xfId="0" applyNumberFormat="1" applyFont="1" applyBorder="1" applyAlignment="1">
      <alignment horizontal="right"/>
    </xf>
    <xf numFmtId="3" fontId="4" fillId="0" borderId="16" xfId="0" applyNumberFormat="1" applyFont="1" applyBorder="1" applyAlignment="1">
      <alignment horizontal="right"/>
    </xf>
    <xf numFmtId="0" fontId="15" fillId="0" borderId="17" xfId="0" applyFont="1" applyBorder="1"/>
    <xf numFmtId="0" fontId="4" fillId="5" borderId="18" xfId="0" applyFont="1" applyFill="1" applyBorder="1"/>
    <xf numFmtId="0" fontId="4" fillId="5" borderId="19" xfId="0" applyFont="1" applyFill="1" applyBorder="1"/>
    <xf numFmtId="0" fontId="15" fillId="0" borderId="20" xfId="0" applyFont="1" applyBorder="1"/>
    <xf numFmtId="0" fontId="2" fillId="5" borderId="0" xfId="0" applyFont="1" applyFill="1" applyBorder="1"/>
    <xf numFmtId="0" fontId="2" fillId="5" borderId="21" xfId="0" applyFont="1" applyFill="1" applyBorder="1"/>
    <xf numFmtId="0" fontId="3" fillId="5" borderId="0" xfId="0" applyFont="1" applyFill="1" applyBorder="1"/>
    <xf numFmtId="0" fontId="3" fillId="5" borderId="21" xfId="0" applyFont="1" applyFill="1" applyBorder="1"/>
    <xf numFmtId="0" fontId="2" fillId="5" borderId="20" xfId="0" applyFont="1" applyFill="1" applyBorder="1"/>
    <xf numFmtId="0" fontId="3" fillId="5" borderId="20" xfId="0" applyFont="1" applyFill="1" applyBorder="1"/>
    <xf numFmtId="0" fontId="4" fillId="5" borderId="20" xfId="0" applyFont="1" applyFill="1" applyBorder="1"/>
    <xf numFmtId="0" fontId="4" fillId="5" borderId="0" xfId="0" applyFont="1" applyFill="1" applyBorder="1"/>
    <xf numFmtId="0" fontId="4" fillId="5" borderId="21" xfId="0" applyFont="1" applyFill="1" applyBorder="1"/>
    <xf numFmtId="0" fontId="4" fillId="5" borderId="22" xfId="0" applyFont="1" applyFill="1" applyBorder="1"/>
    <xf numFmtId="0" fontId="4" fillId="5" borderId="23" xfId="0" applyFont="1" applyFill="1" applyBorder="1"/>
    <xf numFmtId="0" fontId="4" fillId="5" borderId="24" xfId="0" applyFont="1" applyFill="1" applyBorder="1"/>
  </cellXfs>
  <cellStyles count="2">
    <cellStyle name="Gut" xfId="1" builtinId="26"/>
    <cellStyle name="Standard" xfId="0" builtinId="0"/>
  </cellStyles>
  <dxfs count="42"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  <dxf>
      <font>
        <color rgb="FF0061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58615</xdr:colOff>
      <xdr:row>9</xdr:row>
      <xdr:rowOff>139211</xdr:rowOff>
    </xdr:from>
    <xdr:to>
      <xdr:col>13</xdr:col>
      <xdr:colOff>696234</xdr:colOff>
      <xdr:row>19</xdr:row>
      <xdr:rowOff>81830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C192F85-BCB2-4549-8609-9730D0C49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2653" y="1890346"/>
          <a:ext cx="4447619" cy="1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9"/>
  <sheetViews>
    <sheetView showGridLines="0" tabSelected="1" zoomScale="135" zoomScaleNormal="135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64.28515625" bestFit="1" customWidth="1"/>
    <col min="2" max="2" width="5" bestFit="1" customWidth="1"/>
    <col min="3" max="3" width="2" style="7" bestFit="1" customWidth="1"/>
    <col min="4" max="4" width="10.85546875" bestFit="1" customWidth="1"/>
    <col min="5" max="8" width="15.7109375" customWidth="1"/>
  </cols>
  <sheetData>
    <row r="1" spans="1:21" x14ac:dyDescent="0.25">
      <c r="A1" s="8" t="s">
        <v>0</v>
      </c>
      <c r="B1" s="9">
        <v>2</v>
      </c>
      <c r="C1" s="10"/>
      <c r="D1" s="11"/>
      <c r="E1" s="11"/>
      <c r="F1" s="11"/>
      <c r="H1" s="12" t="s">
        <v>1</v>
      </c>
    </row>
    <row r="2" spans="1:21" x14ac:dyDescent="0.25">
      <c r="A2" s="13" t="s">
        <v>2</v>
      </c>
      <c r="B2" s="14">
        <v>2021</v>
      </c>
      <c r="C2" s="15"/>
    </row>
    <row r="4" spans="1:21" s="1" customFormat="1" ht="17.25" thickTop="1" thickBot="1" x14ac:dyDescent="0.3">
      <c r="A4" s="16"/>
      <c r="B4" s="17"/>
      <c r="C4" s="17"/>
      <c r="D4" s="18" t="s">
        <v>3</v>
      </c>
      <c r="E4" s="18">
        <f>Basisdaten!$C$4</f>
        <v>2021</v>
      </c>
      <c r="F4" s="18">
        <f>Basisdaten!$D$4</f>
        <v>2020</v>
      </c>
      <c r="G4" s="18">
        <f>Basisdaten!$E$4</f>
        <v>2019</v>
      </c>
      <c r="H4" s="18">
        <f>Basisdaten!$F$4</f>
        <v>2018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1" customFormat="1" ht="15.75" x14ac:dyDescent="0.25">
      <c r="A5" s="20"/>
      <c r="B5" s="21"/>
      <c r="C5" s="21"/>
      <c r="D5" s="22"/>
      <c r="E5" s="22"/>
      <c r="F5" s="22"/>
      <c r="G5" s="22"/>
      <c r="H5" s="2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" customFormat="1" ht="15.75" x14ac:dyDescent="0.25">
      <c r="A6" s="23" t="s">
        <v>4</v>
      </c>
      <c r="C6" s="24"/>
      <c r="E6" s="25"/>
      <c r="F6" s="25"/>
      <c r="G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3" customFormat="1" x14ac:dyDescent="0.25">
      <c r="A7" s="27" t="s">
        <v>5</v>
      </c>
      <c r="B7" s="28"/>
      <c r="C7" s="29" t="s">
        <v>6</v>
      </c>
      <c r="D7" s="30">
        <v>0.8</v>
      </c>
      <c r="E7" s="31">
        <f>Basisdaten!$C$5/100</f>
        <v>0</v>
      </c>
      <c r="F7" s="31">
        <f>Basisdaten!$D$5/100</f>
        <v>0</v>
      </c>
      <c r="G7" s="31">
        <f>Basisdaten!$E$5/100</f>
        <v>0</v>
      </c>
      <c r="H7" s="31">
        <f>Basisdaten!$F$5/100</f>
        <v>0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s="4" customFormat="1" x14ac:dyDescent="0.25">
      <c r="A8" s="33" t="s">
        <v>7</v>
      </c>
      <c r="B8" s="34"/>
      <c r="C8" s="35"/>
      <c r="D8" s="36"/>
      <c r="E8" s="37">
        <f>Basisdaten!$C$6</f>
        <v>0</v>
      </c>
      <c r="F8" s="37">
        <f>Basisdaten!$D$6</f>
        <v>0</v>
      </c>
      <c r="G8" s="37">
        <f>Basisdaten!$E$6</f>
        <v>0</v>
      </c>
      <c r="H8" s="37">
        <f>Basisdaten!$F$6</f>
        <v>0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s="5" customFormat="1" ht="15.75" thickBot="1" x14ac:dyDescent="0.3">
      <c r="A9" s="39" t="s">
        <v>8</v>
      </c>
      <c r="B9" s="40"/>
      <c r="C9" s="41"/>
      <c r="D9" s="42"/>
      <c r="E9" s="43">
        <f>Basisdaten!$C$7</f>
        <v>0</v>
      </c>
      <c r="F9" s="43">
        <f>Basisdaten!$D$7</f>
        <v>0</v>
      </c>
      <c r="G9" s="43">
        <f>Basisdaten!$E$7</f>
        <v>0</v>
      </c>
      <c r="H9" s="43">
        <f>Basisdaten!$F$7</f>
        <v>0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s="3" customFormat="1" x14ac:dyDescent="0.25">
      <c r="A10" s="27" t="s">
        <v>9</v>
      </c>
      <c r="B10" s="28"/>
      <c r="C10" s="29" t="s">
        <v>6</v>
      </c>
      <c r="D10" s="30">
        <v>1.1000000000000001</v>
      </c>
      <c r="E10" s="31">
        <f>Basisdaten!$C$8/100</f>
        <v>0</v>
      </c>
      <c r="F10" s="31">
        <f>Basisdaten!$D$8/100</f>
        <v>0</v>
      </c>
      <c r="G10" s="31">
        <f>Basisdaten!$E$8/100</f>
        <v>0</v>
      </c>
      <c r="H10" s="31">
        <f>Basisdaten!$F$8/100</f>
        <v>0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s="4" customFormat="1" x14ac:dyDescent="0.25">
      <c r="A11" s="33" t="s">
        <v>7</v>
      </c>
      <c r="B11" s="34"/>
      <c r="C11" s="35"/>
      <c r="D11" s="36"/>
      <c r="E11" s="37">
        <f>Basisdaten!$C$6</f>
        <v>0</v>
      </c>
      <c r="F11" s="37">
        <f>Basisdaten!$D$6</f>
        <v>0</v>
      </c>
      <c r="G11" s="37">
        <f>Basisdaten!$E$6</f>
        <v>0</v>
      </c>
      <c r="H11" s="37">
        <f>Basisdaten!$F$6</f>
        <v>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s="4" customFormat="1" x14ac:dyDescent="0.25">
      <c r="A12" s="33" t="s">
        <v>10</v>
      </c>
      <c r="B12" s="34"/>
      <c r="C12" s="35"/>
      <c r="D12" s="36"/>
      <c r="E12" s="45">
        <f>Basisdaten!$C$9</f>
        <v>0</v>
      </c>
      <c r="F12" s="45">
        <f>Basisdaten!$D$9</f>
        <v>0</v>
      </c>
      <c r="G12" s="45">
        <f>Basisdaten!$E$9</f>
        <v>0</v>
      </c>
      <c r="H12" s="45">
        <f>Basisdaten!$F$9</f>
        <v>0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s="5" customFormat="1" ht="15.75" thickBot="1" x14ac:dyDescent="0.3">
      <c r="A13" s="39" t="s">
        <v>8</v>
      </c>
      <c r="B13" s="40"/>
      <c r="C13" s="41"/>
      <c r="D13" s="42"/>
      <c r="E13" s="43">
        <f>Basisdaten!$C$7</f>
        <v>0</v>
      </c>
      <c r="F13" s="43">
        <f>Basisdaten!$D$7</f>
        <v>0</v>
      </c>
      <c r="G13" s="43">
        <f>Basisdaten!$E$7</f>
        <v>0</v>
      </c>
      <c r="H13" s="43">
        <f>Basisdaten!$F$7</f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s="3" customFormat="1" x14ac:dyDescent="0.25">
      <c r="A14" s="27" t="s">
        <v>11</v>
      </c>
      <c r="B14" s="28"/>
      <c r="C14" s="29" t="s">
        <v>6</v>
      </c>
      <c r="D14" s="30">
        <v>0.15</v>
      </c>
      <c r="E14" s="31">
        <f>Basisdaten!$C$10/100</f>
        <v>0</v>
      </c>
      <c r="F14" s="31">
        <f>Basisdaten!$D$10/100</f>
        <v>0</v>
      </c>
      <c r="G14" s="31">
        <f>Basisdaten!$E$10/100</f>
        <v>0</v>
      </c>
      <c r="H14" s="31">
        <f>Basisdaten!$F$10/100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s="4" customFormat="1" x14ac:dyDescent="0.25">
      <c r="A15" s="33" t="s">
        <v>12</v>
      </c>
      <c r="B15" s="34"/>
      <c r="C15" s="35"/>
      <c r="D15" s="36"/>
      <c r="E15" s="37">
        <f>Basisdaten!$C$11</f>
        <v>0</v>
      </c>
      <c r="F15" s="37">
        <f>Basisdaten!$D$11</f>
        <v>0</v>
      </c>
      <c r="G15" s="37">
        <f>Basisdaten!$E$11</f>
        <v>0</v>
      </c>
      <c r="H15" s="37">
        <f>Basisdaten!$F$11</f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5" customFormat="1" ht="15.75" thickBot="1" x14ac:dyDescent="0.3">
      <c r="A16" s="39" t="s">
        <v>13</v>
      </c>
      <c r="B16" s="40"/>
      <c r="C16" s="41"/>
      <c r="D16" s="42"/>
      <c r="E16" s="46">
        <f>Basisdaten!$C$12</f>
        <v>0</v>
      </c>
      <c r="F16" s="46">
        <f>Basisdaten!$D$12</f>
        <v>0</v>
      </c>
      <c r="G16" s="46">
        <f>Basisdaten!$E$12</f>
        <v>0</v>
      </c>
      <c r="H16" s="46">
        <f>Basisdaten!$F$12</f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s="3" customFormat="1" x14ac:dyDescent="0.25">
      <c r="A17" s="27" t="s">
        <v>14</v>
      </c>
      <c r="B17" s="28"/>
      <c r="C17" s="29" t="s">
        <v>6</v>
      </c>
      <c r="D17" s="30">
        <v>1.1000000000000001</v>
      </c>
      <c r="E17" s="31">
        <f>Basisdaten!$C$13/100</f>
        <v>0</v>
      </c>
      <c r="F17" s="31">
        <f>Basisdaten!$D$13/100</f>
        <v>0</v>
      </c>
      <c r="G17" s="31">
        <f>Basisdaten!$E$13/100</f>
        <v>0</v>
      </c>
      <c r="H17" s="31">
        <f>Basisdaten!$F$13/100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4" customFormat="1" x14ac:dyDescent="0.25">
      <c r="A18" s="33" t="s">
        <v>12</v>
      </c>
      <c r="B18" s="34"/>
      <c r="C18" s="35"/>
      <c r="D18" s="36"/>
      <c r="E18" s="37">
        <f>Basisdaten!$C$11</f>
        <v>0</v>
      </c>
      <c r="F18" s="37">
        <f>Basisdaten!$D$11</f>
        <v>0</v>
      </c>
      <c r="G18" s="37">
        <f>Basisdaten!$E$11</f>
        <v>0</v>
      </c>
      <c r="H18" s="37">
        <f>Basisdaten!$F$11</f>
        <v>0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4" customFormat="1" x14ac:dyDescent="0.25">
      <c r="A19" s="33" t="s">
        <v>15</v>
      </c>
      <c r="B19" s="34"/>
      <c r="C19" s="35"/>
      <c r="D19" s="36"/>
      <c r="E19" s="45">
        <f>Basisdaten!$C$14</f>
        <v>0</v>
      </c>
      <c r="F19" s="45">
        <f>Basisdaten!$D$14</f>
        <v>0</v>
      </c>
      <c r="G19" s="45">
        <f>Basisdaten!$E$14</f>
        <v>0</v>
      </c>
      <c r="H19" s="45">
        <f>Basisdaten!$F$14</f>
        <v>0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5" customFormat="1" ht="15.75" thickBot="1" x14ac:dyDescent="0.3">
      <c r="A20" s="39" t="s">
        <v>13</v>
      </c>
      <c r="B20" s="40"/>
      <c r="C20" s="41"/>
      <c r="D20" s="42"/>
      <c r="E20" s="46">
        <f>Basisdaten!$C$12</f>
        <v>0</v>
      </c>
      <c r="F20" s="46">
        <f>Basisdaten!$D$12</f>
        <v>0</v>
      </c>
      <c r="G20" s="46">
        <f>Basisdaten!$E$12</f>
        <v>0</v>
      </c>
      <c r="H20" s="46">
        <f>Basisdaten!$F$12</f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s="3" customFormat="1" x14ac:dyDescent="0.25">
      <c r="A21" s="27" t="s">
        <v>16</v>
      </c>
      <c r="B21" s="28"/>
      <c r="C21" s="29" t="s">
        <v>6</v>
      </c>
      <c r="D21" s="30">
        <v>1.2</v>
      </c>
      <c r="E21" s="31">
        <f>Basisdaten!$C$15/100</f>
        <v>0</v>
      </c>
      <c r="F21" s="31">
        <f>Basisdaten!$D$15/100</f>
        <v>0</v>
      </c>
      <c r="G21" s="31">
        <f>Basisdaten!$E$15/100</f>
        <v>0</v>
      </c>
      <c r="H21" s="31">
        <f>Basisdaten!$F$15/100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4" customFormat="1" x14ac:dyDescent="0.25">
      <c r="A22" s="33" t="s">
        <v>12</v>
      </c>
      <c r="B22" s="34"/>
      <c r="C22" s="35"/>
      <c r="D22" s="36"/>
      <c r="E22" s="37">
        <f>Basisdaten!$C$11</f>
        <v>0</v>
      </c>
      <c r="F22" s="37">
        <f>Basisdaten!$D$11</f>
        <v>0</v>
      </c>
      <c r="G22" s="37">
        <f>Basisdaten!$E$11</f>
        <v>0</v>
      </c>
      <c r="H22" s="37">
        <f>Basisdaten!$F$11</f>
        <v>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4" customFormat="1" x14ac:dyDescent="0.25">
      <c r="A23" s="33" t="s">
        <v>15</v>
      </c>
      <c r="B23" s="34"/>
      <c r="C23" s="35"/>
      <c r="D23" s="36"/>
      <c r="E23" s="45">
        <f>Basisdaten!$C$14</f>
        <v>0</v>
      </c>
      <c r="F23" s="45">
        <f>Basisdaten!$D$14</f>
        <v>0</v>
      </c>
      <c r="G23" s="45">
        <f>Basisdaten!$E$14</f>
        <v>0</v>
      </c>
      <c r="H23" s="45">
        <f>Basisdaten!$F$14</f>
        <v>0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4" customFormat="1" x14ac:dyDescent="0.25">
      <c r="A24" s="33" t="s">
        <v>17</v>
      </c>
      <c r="B24" s="34"/>
      <c r="C24" s="35"/>
      <c r="D24" s="36"/>
      <c r="E24" s="45">
        <f>Basisdaten!$C$16</f>
        <v>0</v>
      </c>
      <c r="F24" s="45">
        <f>Basisdaten!$D$16</f>
        <v>0</v>
      </c>
      <c r="G24" s="45">
        <f>Basisdaten!$E$16</f>
        <v>0</v>
      </c>
      <c r="H24" s="45">
        <f>Basisdaten!$F$16</f>
        <v>0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5" customFormat="1" ht="15.75" thickBot="1" x14ac:dyDescent="0.3">
      <c r="A25" s="39" t="s">
        <v>13</v>
      </c>
      <c r="B25" s="40"/>
      <c r="C25" s="41"/>
      <c r="D25" s="42"/>
      <c r="E25" s="46">
        <f>Basisdaten!$C$12</f>
        <v>0</v>
      </c>
      <c r="F25" s="46">
        <f>Basisdaten!$D$12</f>
        <v>0</v>
      </c>
      <c r="G25" s="46">
        <f>Basisdaten!$E$12</f>
        <v>0</v>
      </c>
      <c r="H25" s="46">
        <f>Basisdaten!$F$12</f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s="3" customFormat="1" x14ac:dyDescent="0.25">
      <c r="A26" s="27" t="s">
        <v>18</v>
      </c>
      <c r="B26" s="28"/>
      <c r="C26" s="29" t="s">
        <v>6</v>
      </c>
      <c r="D26" s="30">
        <v>0.2</v>
      </c>
      <c r="E26" s="31">
        <f>Basisdaten!$C$17/100</f>
        <v>0</v>
      </c>
      <c r="F26" s="31">
        <f>Basisdaten!$D$17/100</f>
        <v>0</v>
      </c>
      <c r="G26" s="31">
        <f>Basisdaten!$E$17/100</f>
        <v>0</v>
      </c>
      <c r="H26" s="31">
        <f>Basisdaten!$F$17/100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s="4" customFormat="1" x14ac:dyDescent="0.25">
      <c r="A27" s="33" t="s">
        <v>7</v>
      </c>
      <c r="B27" s="34"/>
      <c r="C27" s="35"/>
      <c r="D27" s="36"/>
      <c r="E27" s="37">
        <f>Basisdaten!$C$6</f>
        <v>0</v>
      </c>
      <c r="F27" s="37">
        <f>Basisdaten!$D$6</f>
        <v>0</v>
      </c>
      <c r="G27" s="37">
        <f>Basisdaten!$E$6</f>
        <v>0</v>
      </c>
      <c r="H27" s="37">
        <f>Basisdaten!$F$6</f>
        <v>0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4" customFormat="1" x14ac:dyDescent="0.25">
      <c r="A28" s="47" t="s">
        <v>19</v>
      </c>
      <c r="B28" s="34"/>
      <c r="C28" s="35"/>
      <c r="D28" s="36"/>
      <c r="E28" s="45">
        <f>Basisdaten!$C$19</f>
        <v>0</v>
      </c>
      <c r="F28" s="45">
        <f>Basisdaten!$D$19</f>
        <v>0</v>
      </c>
      <c r="G28" s="45">
        <f>Basisdaten!$E$19</f>
        <v>0</v>
      </c>
      <c r="H28" s="45">
        <f>Basisdaten!$F$19</f>
        <v>0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5" customFormat="1" ht="15.75" thickBot="1" x14ac:dyDescent="0.3">
      <c r="A29" s="39" t="s">
        <v>20</v>
      </c>
      <c r="B29" s="40"/>
      <c r="C29" s="41"/>
      <c r="D29" s="42"/>
      <c r="E29" s="46">
        <f>_xll.ITPMXL.Funktionen.BILWERT($B$1,"1*",E$4&amp;"01",E$4&amp;"12","0","*","*","BB1,BB2,BB3,BB4,BB5,BB6,BB7,BB8,BB9,IST","*","*","*","*","*","*","*","*","*")</f>
        <v>0</v>
      </c>
      <c r="F29" s="46">
        <f>_xll.ITPMXL.Funktionen.BILWERT($B$1,"1*",F$4&amp;"01",F$4&amp;"12","0","*","*","BB1,BB2,BB3,BB4,BB5,BB6,BB7,BB8,BB9,IST","*","*","*","*","*","*","*","*","*")</f>
        <v>0</v>
      </c>
      <c r="G29" s="46">
        <f>_xll.ITPMXL.Funktionen.BILWERT($B$1,"1*",G$4&amp;"01",G$4&amp;"12","0","*","*","BB1,BB2,BB3,BB4,BB5,BB6,BB7,BB8,BB9,IST","*","*","*","*","*","*","*","*","*")</f>
        <v>0</v>
      </c>
      <c r="H29" s="46">
        <f>_xll.ITPMXL.Funktionen.BILWERT($B$1,"1*",H$4&amp;"01",H$4&amp;"12","0","*","*","BB1,BB2,BB3,BB4,BB5,BB6,BB7,BB8,BB9,IST","*","*","*","*","*","*","*","*","*")</f>
        <v>0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s="3" customFormat="1" x14ac:dyDescent="0.25">
      <c r="A30" s="27" t="s">
        <v>21</v>
      </c>
      <c r="B30" s="28"/>
      <c r="C30" s="29" t="s">
        <v>6</v>
      </c>
      <c r="D30" s="30">
        <v>1.3</v>
      </c>
      <c r="E30" s="31">
        <f>Basisdaten!$C$21/100</f>
        <v>0</v>
      </c>
      <c r="F30" s="31">
        <f>Basisdaten!$D$21/100</f>
        <v>0</v>
      </c>
      <c r="G30" s="31">
        <f>Basisdaten!$E$21/100</f>
        <v>0</v>
      </c>
      <c r="H30" s="31">
        <f>Basisdaten!$F$21/100</f>
        <v>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s="4" customFormat="1" x14ac:dyDescent="0.25">
      <c r="A31" s="33" t="s">
        <v>22</v>
      </c>
      <c r="B31" s="34"/>
      <c r="C31" s="35"/>
      <c r="D31" s="36"/>
      <c r="E31" s="37">
        <f>Basisdaten!$C$22</f>
        <v>0</v>
      </c>
      <c r="F31" s="37">
        <f>Basisdaten!$D$22</f>
        <v>0</v>
      </c>
      <c r="G31" s="37">
        <f>Basisdaten!$E$22</f>
        <v>0</v>
      </c>
      <c r="H31" s="37">
        <f>Basisdaten!$F$22</f>
        <v>0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5" customFormat="1" ht="15.75" thickBot="1" x14ac:dyDescent="0.3">
      <c r="A32" s="39" t="s">
        <v>13</v>
      </c>
      <c r="B32" s="40"/>
      <c r="C32" s="41"/>
      <c r="D32" s="42"/>
      <c r="E32" s="46">
        <f>Basisdaten!$C$12</f>
        <v>0</v>
      </c>
      <c r="F32" s="46">
        <f>Basisdaten!$D$12</f>
        <v>0</v>
      </c>
      <c r="G32" s="46">
        <f>Basisdaten!$E$12</f>
        <v>0</v>
      </c>
      <c r="H32" s="46">
        <f>Basisdaten!$F$12</f>
        <v>0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1" s="3" customFormat="1" x14ac:dyDescent="0.25">
      <c r="A33" s="27" t="s">
        <v>23</v>
      </c>
      <c r="B33" s="28"/>
      <c r="C33" s="29" t="s">
        <v>6</v>
      </c>
      <c r="D33" s="30">
        <v>0.3</v>
      </c>
      <c r="E33" s="31">
        <f>Basisdaten!$C$23/100</f>
        <v>0</v>
      </c>
      <c r="F33" s="31">
        <f>Basisdaten!$D$23/100</f>
        <v>0</v>
      </c>
      <c r="G33" s="31">
        <f>Basisdaten!$E$23/100</f>
        <v>0</v>
      </c>
      <c r="H33" s="31">
        <f>Basisdaten!$F$23/100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s="4" customFormat="1" x14ac:dyDescent="0.25">
      <c r="A34" s="33" t="s">
        <v>24</v>
      </c>
      <c r="B34" s="34"/>
      <c r="C34" s="35"/>
      <c r="D34" s="36"/>
      <c r="E34" s="37">
        <f>E35-$E$36</f>
        <v>0</v>
      </c>
      <c r="F34" s="37">
        <f>F35-$F$36</f>
        <v>0</v>
      </c>
      <c r="G34" s="37">
        <f>G35-$G$36</f>
        <v>0</v>
      </c>
      <c r="H34" s="37">
        <f>H35-$H$36</f>
        <v>0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5" customFormat="1" x14ac:dyDescent="0.25">
      <c r="A35" s="48" t="s">
        <v>22</v>
      </c>
      <c r="B35" s="49"/>
      <c r="C35" s="50"/>
      <c r="D35" s="51"/>
      <c r="E35" s="52">
        <f>Basisdaten!$C$22</f>
        <v>0</v>
      </c>
      <c r="F35" s="52">
        <f>Basisdaten!$D$22</f>
        <v>0</v>
      </c>
      <c r="G35" s="52">
        <f>Basisdaten!$E$22</f>
        <v>0</v>
      </c>
      <c r="H35" s="52">
        <f>Basisdaten!$F$22</f>
        <v>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s="5" customFormat="1" ht="15.75" thickBot="1" x14ac:dyDescent="0.3">
      <c r="A36" s="39" t="s">
        <v>13</v>
      </c>
      <c r="B36" s="40"/>
      <c r="C36" s="41"/>
      <c r="D36" s="42"/>
      <c r="E36" s="46">
        <f>Basisdaten!$C$12</f>
        <v>0</v>
      </c>
      <c r="F36" s="46">
        <f>Basisdaten!$D$12</f>
        <v>0</v>
      </c>
      <c r="G36" s="46">
        <f>Basisdaten!$E$12</f>
        <v>0</v>
      </c>
      <c r="H36" s="46">
        <f>Basisdaten!$F$12</f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1" s="3" customFormat="1" x14ac:dyDescent="0.25">
      <c r="A37" s="27" t="s">
        <v>25</v>
      </c>
      <c r="B37" s="28"/>
      <c r="C37" s="29" t="s">
        <v>26</v>
      </c>
      <c r="D37" s="30">
        <v>2</v>
      </c>
      <c r="E37" s="31">
        <f>Basisdaten!$C$25/100</f>
        <v>0</v>
      </c>
      <c r="F37" s="31">
        <f>Basisdaten!$D$25/100</f>
        <v>0</v>
      </c>
      <c r="G37" s="31">
        <f>Basisdaten!$E$25/100</f>
        <v>0</v>
      </c>
      <c r="H37" s="31">
        <f>Basisdaten!$F$25/100</f>
        <v>0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s="4" customFormat="1" x14ac:dyDescent="0.25">
      <c r="A38" s="33" t="s">
        <v>27</v>
      </c>
      <c r="B38" s="34"/>
      <c r="C38" s="35"/>
      <c r="D38" s="36"/>
      <c r="E38" s="37">
        <f>Basisdaten!$C$26</f>
        <v>0</v>
      </c>
      <c r="F38" s="37">
        <f>Basisdaten!$D$26</f>
        <v>0</v>
      </c>
      <c r="G38" s="37">
        <f>Basisdaten!$E$26</f>
        <v>0</v>
      </c>
      <c r="H38" s="37">
        <f>Basisdaten!$F$26</f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5" customFormat="1" ht="15.75" thickBot="1" x14ac:dyDescent="0.3">
      <c r="A39" s="39" t="s">
        <v>7</v>
      </c>
      <c r="B39" s="40"/>
      <c r="C39" s="41"/>
      <c r="D39" s="42"/>
      <c r="E39" s="46">
        <f>Basisdaten!$C$6</f>
        <v>0</v>
      </c>
      <c r="F39" s="46">
        <f>Basisdaten!$D$6</f>
        <v>0</v>
      </c>
      <c r="G39" s="46">
        <f>Basisdaten!$E$6</f>
        <v>0</v>
      </c>
      <c r="H39" s="46">
        <f>Basisdaten!$F$6</f>
        <v>0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1" spans="1:21" s="2" customFormat="1" ht="15.75" x14ac:dyDescent="0.25">
      <c r="A41" s="23" t="s">
        <v>28</v>
      </c>
      <c r="C41" s="24"/>
      <c r="E41" s="25"/>
      <c r="F41" s="25"/>
      <c r="G41" s="25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s="3" customFormat="1" x14ac:dyDescent="0.25">
      <c r="A42" s="27" t="s">
        <v>29</v>
      </c>
      <c r="B42" s="28"/>
      <c r="C42" s="29" t="s">
        <v>6</v>
      </c>
      <c r="D42" s="53">
        <v>0.06</v>
      </c>
      <c r="E42" s="54">
        <f>Basisdaten!$C$27/100</f>
        <v>0</v>
      </c>
      <c r="F42" s="54">
        <f>Basisdaten!$D$27/100</f>
        <v>0</v>
      </c>
      <c r="G42" s="54">
        <f>Basisdaten!$E$27/100</f>
        <v>0</v>
      </c>
      <c r="H42" s="54">
        <f>Basisdaten!$F$27/100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s="4" customFormat="1" x14ac:dyDescent="0.25">
      <c r="A43" s="33" t="s">
        <v>30</v>
      </c>
      <c r="B43" s="34"/>
      <c r="C43" s="35"/>
      <c r="D43" s="36"/>
      <c r="E43" s="37">
        <f>Basisdaten!$C$28</f>
        <v>0</v>
      </c>
      <c r="F43" s="37">
        <f>Basisdaten!$D$28</f>
        <v>0</v>
      </c>
      <c r="G43" s="37">
        <f>Basisdaten!$E$28</f>
        <v>0</v>
      </c>
      <c r="H43" s="37">
        <f>Basisdaten!$F$28</f>
        <v>0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5" customFormat="1" ht="15.75" thickBot="1" x14ac:dyDescent="0.3">
      <c r="A44" s="39" t="s">
        <v>7</v>
      </c>
      <c r="B44" s="40"/>
      <c r="C44" s="41"/>
      <c r="D44" s="42"/>
      <c r="E44" s="43">
        <f>Basisdaten!$C$6</f>
        <v>0</v>
      </c>
      <c r="F44" s="43">
        <f>Basisdaten!$D$6</f>
        <v>0</v>
      </c>
      <c r="G44" s="43">
        <f>Basisdaten!$E$6</f>
        <v>0</v>
      </c>
      <c r="H44" s="43">
        <f>Basisdaten!$F$6</f>
        <v>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spans="1:21" s="3" customFormat="1" x14ac:dyDescent="0.25">
      <c r="A45" s="27" t="s">
        <v>31</v>
      </c>
      <c r="B45" s="28"/>
      <c r="C45" s="29" t="s">
        <v>6</v>
      </c>
      <c r="D45" s="53">
        <v>0.06</v>
      </c>
      <c r="E45" s="54" t="str">
        <f>IF(E$47="","",E$46/E$47)</f>
        <v/>
      </c>
      <c r="F45" s="54" t="str">
        <f>IF(F$47="","",F$46/F$47)</f>
        <v/>
      </c>
      <c r="G45" s="54" t="str">
        <f>IF(G$47="","",G$46/G$47)</f>
        <v/>
      </c>
      <c r="H45" s="54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s="4" customFormat="1" x14ac:dyDescent="0.25">
      <c r="A46" s="33" t="s">
        <v>30</v>
      </c>
      <c r="B46" s="34"/>
      <c r="C46" s="35"/>
      <c r="D46" s="36"/>
      <c r="E46" s="37">
        <f>Basisdaten!$C$28</f>
        <v>0</v>
      </c>
      <c r="F46" s="37">
        <f>Basisdaten!$D$28</f>
        <v>0</v>
      </c>
      <c r="G46" s="37">
        <f>Basisdaten!$E$28</f>
        <v>0</v>
      </c>
      <c r="H46" s="3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5" customFormat="1" x14ac:dyDescent="0.25">
      <c r="A47" s="55" t="s">
        <v>32</v>
      </c>
      <c r="B47" s="56"/>
      <c r="C47" s="57"/>
      <c r="D47" s="58"/>
      <c r="E47" s="59" t="str">
        <f>IF(F$48=0,"",(E$48+F$48)/2)</f>
        <v/>
      </c>
      <c r="F47" s="59" t="str">
        <f>IF(G$48=0,"",(F$48+G$48)/2)</f>
        <v/>
      </c>
      <c r="G47" s="59" t="str">
        <f>IF(H$48=0,"",(G$48+H$48)/2)</f>
        <v/>
      </c>
      <c r="H47" s="59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spans="1:21" s="5" customFormat="1" ht="15.75" thickBot="1" x14ac:dyDescent="0.3">
      <c r="A48" s="39" t="s">
        <v>7</v>
      </c>
      <c r="B48" s="40"/>
      <c r="C48" s="41"/>
      <c r="D48" s="42"/>
      <c r="E48" s="43">
        <f>Basisdaten!$C$6</f>
        <v>0</v>
      </c>
      <c r="F48" s="43">
        <f>Basisdaten!$D$6</f>
        <v>0</v>
      </c>
      <c r="G48" s="43">
        <f>Basisdaten!$E$6</f>
        <v>0</v>
      </c>
      <c r="H48" s="43">
        <f>Basisdaten!$F$6</f>
        <v>0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1:21" s="3" customFormat="1" x14ac:dyDescent="0.25">
      <c r="A49" s="27" t="s">
        <v>33</v>
      </c>
      <c r="B49" s="28"/>
      <c r="C49" s="29" t="s">
        <v>6</v>
      </c>
      <c r="D49" s="53">
        <v>0.12</v>
      </c>
      <c r="E49" s="54">
        <f>Basisdaten!$C$29/100</f>
        <v>0</v>
      </c>
      <c r="F49" s="54">
        <f>Basisdaten!$D$29/100</f>
        <v>0</v>
      </c>
      <c r="G49" s="54">
        <f>Basisdaten!$E$29/100</f>
        <v>0</v>
      </c>
      <c r="H49" s="54">
        <f>Basisdaten!$F$29/100</f>
        <v>0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s="4" customFormat="1" x14ac:dyDescent="0.25">
      <c r="A50" s="33" t="s">
        <v>34</v>
      </c>
      <c r="B50" s="34"/>
      <c r="C50" s="35"/>
      <c r="D50" s="36"/>
      <c r="E50" s="37">
        <f>Basisdaten!$C$30</f>
        <v>0</v>
      </c>
      <c r="F50" s="37">
        <f>Basisdaten!$D$30</f>
        <v>0</v>
      </c>
      <c r="G50" s="37">
        <f>Basisdaten!$E$30</f>
        <v>0</v>
      </c>
      <c r="H50" s="37">
        <f>Basisdaten!$F$30</f>
        <v>0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5" customFormat="1" ht="15.75" thickBot="1" x14ac:dyDescent="0.3">
      <c r="A51" s="39" t="s">
        <v>20</v>
      </c>
      <c r="B51" s="40"/>
      <c r="C51" s="41"/>
      <c r="D51" s="42"/>
      <c r="E51" s="43">
        <f>Basisdaten!$C$31</f>
        <v>0</v>
      </c>
      <c r="F51" s="43">
        <f>Basisdaten!$D$31</f>
        <v>0</v>
      </c>
      <c r="G51" s="43">
        <f>Basisdaten!$E$31</f>
        <v>0</v>
      </c>
      <c r="H51" s="43">
        <f>Basisdaten!$F$31</f>
        <v>0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s="3" customFormat="1" x14ac:dyDescent="0.25">
      <c r="A52" s="27" t="s">
        <v>35</v>
      </c>
      <c r="B52" s="28"/>
      <c r="C52" s="29" t="s">
        <v>6</v>
      </c>
      <c r="D52" s="53">
        <v>0.12</v>
      </c>
      <c r="E52" s="54" t="str">
        <f>IF(E$54="","",E$53/E$54)</f>
        <v/>
      </c>
      <c r="F52" s="54" t="str">
        <f>IF(F$54="","",F$53/F$54)</f>
        <v/>
      </c>
      <c r="G52" s="54" t="str">
        <f>IF(G$54="","",G$53/G$54)</f>
        <v/>
      </c>
      <c r="H52" s="54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s="4" customFormat="1" x14ac:dyDescent="0.25">
      <c r="A53" s="33" t="s">
        <v>34</v>
      </c>
      <c r="B53" s="34"/>
      <c r="C53" s="35"/>
      <c r="D53" s="36"/>
      <c r="E53" s="37">
        <f>Basisdaten!$C$30</f>
        <v>0</v>
      </c>
      <c r="F53" s="37">
        <f>Basisdaten!$D$30</f>
        <v>0</v>
      </c>
      <c r="G53" s="37">
        <f>Basisdaten!$E$30</f>
        <v>0</v>
      </c>
      <c r="H53" s="3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5" customFormat="1" x14ac:dyDescent="0.25">
      <c r="A54" s="55" t="s">
        <v>36</v>
      </c>
      <c r="B54" s="56"/>
      <c r="C54" s="57"/>
      <c r="D54" s="58"/>
      <c r="E54" s="59" t="str">
        <f>IF(F$55=0,"",(E$55+F$55)/2)</f>
        <v/>
      </c>
      <c r="F54" s="59" t="str">
        <f>IF(G$55=0,"",(F$55+G$55)/2)</f>
        <v/>
      </c>
      <c r="G54" s="59" t="str">
        <f>IF(H$55=0,"",(G$55+H$55)/2)</f>
        <v/>
      </c>
      <c r="H54" s="59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s="5" customFormat="1" ht="15.75" thickBot="1" x14ac:dyDescent="0.3">
      <c r="A55" s="39" t="s">
        <v>20</v>
      </c>
      <c r="B55" s="40"/>
      <c r="C55" s="41"/>
      <c r="D55" s="42"/>
      <c r="E55" s="43">
        <f>Basisdaten!$C$31</f>
        <v>0</v>
      </c>
      <c r="F55" s="43">
        <f>Basisdaten!$D$31</f>
        <v>0</v>
      </c>
      <c r="G55" s="43">
        <f>Basisdaten!$E$31</f>
        <v>0</v>
      </c>
      <c r="H55" s="43">
        <f>Basisdaten!$F$31</f>
        <v>0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s="3" customFormat="1" x14ac:dyDescent="0.25">
      <c r="A56" s="27" t="s">
        <v>37</v>
      </c>
      <c r="B56" s="28"/>
      <c r="C56" s="29" t="s">
        <v>6</v>
      </c>
      <c r="D56" s="53">
        <v>0.02</v>
      </c>
      <c r="E56" s="54">
        <f>Basisdaten!$C$32/100</f>
        <v>0</v>
      </c>
      <c r="F56" s="54">
        <f>Basisdaten!$D$32/100</f>
        <v>0</v>
      </c>
      <c r="G56" s="54">
        <f>Basisdaten!$E$32/100</f>
        <v>0</v>
      </c>
      <c r="H56" s="54">
        <f>Basisdaten!$F$32/100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s="4" customFormat="1" x14ac:dyDescent="0.25">
      <c r="A57" s="33" t="s">
        <v>30</v>
      </c>
      <c r="B57" s="34"/>
      <c r="C57" s="35"/>
      <c r="D57" s="36"/>
      <c r="E57" s="37">
        <f>Basisdaten!$C$28</f>
        <v>0</v>
      </c>
      <c r="F57" s="37">
        <f>Basisdaten!$D$28</f>
        <v>0</v>
      </c>
      <c r="G57" s="37">
        <f>Basisdaten!$E$28</f>
        <v>0</v>
      </c>
      <c r="H57" s="37">
        <f>Basisdaten!$F$28</f>
        <v>0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5" customFormat="1" ht="15.75" thickBot="1" x14ac:dyDescent="0.3">
      <c r="A58" s="39" t="s">
        <v>38</v>
      </c>
      <c r="B58" s="40"/>
      <c r="C58" s="41"/>
      <c r="D58" s="42"/>
      <c r="E58" s="43">
        <f>Basisdaten!$C$33</f>
        <v>0</v>
      </c>
      <c r="F58" s="43">
        <f>Basisdaten!$D$33</f>
        <v>0</v>
      </c>
      <c r="G58" s="43">
        <f>Basisdaten!$E$33</f>
        <v>0</v>
      </c>
      <c r="H58" s="43">
        <f>Basisdaten!$F$33</f>
        <v>0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s="3" customFormat="1" x14ac:dyDescent="0.25">
      <c r="A59" s="27" t="s">
        <v>39</v>
      </c>
      <c r="B59" s="28"/>
      <c r="C59" s="29" t="s">
        <v>6</v>
      </c>
      <c r="D59" s="53">
        <v>0.03</v>
      </c>
      <c r="E59" s="54">
        <f>Basisdaten!$C$34/100</f>
        <v>0</v>
      </c>
      <c r="F59" s="54">
        <f>Basisdaten!$D$34/100</f>
        <v>0</v>
      </c>
      <c r="G59" s="54">
        <f>Basisdaten!$E$34/100</f>
        <v>0</v>
      </c>
      <c r="H59" s="54">
        <f>Basisdaten!$F$34/100</f>
        <v>0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s="4" customFormat="1" x14ac:dyDescent="0.25">
      <c r="A60" s="33" t="s">
        <v>40</v>
      </c>
      <c r="B60" s="34"/>
      <c r="C60" s="35"/>
      <c r="D60" s="36"/>
      <c r="E60" s="37">
        <f>Basisdaten!$C$35</f>
        <v>0</v>
      </c>
      <c r="F60" s="37">
        <f>Basisdaten!$D$35</f>
        <v>0</v>
      </c>
      <c r="G60" s="37">
        <f>Basisdaten!$E$35</f>
        <v>0</v>
      </c>
      <c r="H60" s="37">
        <f>Basisdaten!$F$35</f>
        <v>0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5" customFormat="1" ht="15.75" thickBot="1" x14ac:dyDescent="0.3">
      <c r="A61" s="39" t="s">
        <v>38</v>
      </c>
      <c r="B61" s="40"/>
      <c r="C61" s="41"/>
      <c r="D61" s="42"/>
      <c r="E61" s="43">
        <f>Basisdaten!$C$33</f>
        <v>0</v>
      </c>
      <c r="F61" s="43">
        <f>Basisdaten!$D$33</f>
        <v>0</v>
      </c>
      <c r="G61" s="43">
        <f>Basisdaten!$E$33</f>
        <v>0</v>
      </c>
      <c r="H61" s="43">
        <f>Basisdaten!$F$33</f>
        <v>0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 s="3" customFormat="1" x14ac:dyDescent="0.25">
      <c r="A62" s="27" t="s">
        <v>41</v>
      </c>
      <c r="B62" s="28"/>
      <c r="C62" s="29" t="s">
        <v>6</v>
      </c>
      <c r="D62" s="53">
        <v>1</v>
      </c>
      <c r="E62" s="54">
        <f>Basisdaten!$C$36/100</f>
        <v>0</v>
      </c>
      <c r="F62" s="54">
        <f>Basisdaten!$D$36/100</f>
        <v>0</v>
      </c>
      <c r="G62" s="54">
        <f>Basisdaten!$E$36/100</f>
        <v>0</v>
      </c>
      <c r="H62" s="54">
        <f>Basisdaten!$F$36/100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s="4" customFormat="1" x14ac:dyDescent="0.25">
      <c r="A63" s="33" t="s">
        <v>30</v>
      </c>
      <c r="B63" s="34"/>
      <c r="C63" s="35"/>
      <c r="D63" s="36"/>
      <c r="E63" s="37">
        <f>Basisdaten!$C$28</f>
        <v>0</v>
      </c>
      <c r="F63" s="37">
        <f>Basisdaten!$D$28</f>
        <v>0</v>
      </c>
      <c r="G63" s="37">
        <f>Basisdaten!$E$28</f>
        <v>0</v>
      </c>
      <c r="H63" s="37">
        <f>Basisdaten!$F$28</f>
        <v>0</v>
      </c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5" customFormat="1" ht="15.75" thickBot="1" x14ac:dyDescent="0.3">
      <c r="A64" s="39" t="s">
        <v>20</v>
      </c>
      <c r="B64" s="40"/>
      <c r="C64" s="41"/>
      <c r="D64" s="42"/>
      <c r="E64" s="43">
        <f>Basisdaten!$C$31</f>
        <v>0</v>
      </c>
      <c r="F64" s="43">
        <f>Basisdaten!$D$31</f>
        <v>0</v>
      </c>
      <c r="G64" s="43">
        <f>Basisdaten!$E$31</f>
        <v>0</v>
      </c>
      <c r="H64" s="43">
        <f>Basisdaten!$F$31</f>
        <v>0</v>
      </c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1:21" s="3" customFormat="1" x14ac:dyDescent="0.25">
      <c r="A65" s="27" t="s">
        <v>42</v>
      </c>
      <c r="B65" s="28"/>
      <c r="C65" s="29" t="s">
        <v>6</v>
      </c>
      <c r="D65" s="60">
        <v>2.5</v>
      </c>
      <c r="E65" s="61">
        <f>Basisdaten!$C$38</f>
        <v>0</v>
      </c>
      <c r="F65" s="61">
        <f>Basisdaten!$D$38</f>
        <v>0</v>
      </c>
      <c r="G65" s="61">
        <f>Basisdaten!$E$38</f>
        <v>0</v>
      </c>
      <c r="H65" s="61">
        <f>Basisdaten!$F$38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s="4" customFormat="1" x14ac:dyDescent="0.25">
      <c r="A66" s="33" t="s">
        <v>43</v>
      </c>
      <c r="B66" s="34"/>
      <c r="C66" s="35"/>
      <c r="D66" s="36"/>
      <c r="E66" s="37">
        <f>Basisdaten!$C$39</f>
        <v>0</v>
      </c>
      <c r="F66" s="37">
        <f>Basisdaten!$D$39</f>
        <v>0</v>
      </c>
      <c r="G66" s="37">
        <f>Basisdaten!$E$39</f>
        <v>0</v>
      </c>
      <c r="H66" s="37">
        <f>Basisdaten!$F$39</f>
        <v>0</v>
      </c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5" customFormat="1" ht="15.75" thickBot="1" x14ac:dyDescent="0.3">
      <c r="A67" s="39" t="s">
        <v>44</v>
      </c>
      <c r="B67" s="40"/>
      <c r="C67" s="41"/>
      <c r="D67" s="42"/>
      <c r="E67" s="43">
        <f>Basisdaten!$C$40</f>
        <v>0</v>
      </c>
      <c r="F67" s="43">
        <f>Basisdaten!$D$40</f>
        <v>0</v>
      </c>
      <c r="G67" s="43">
        <f>Basisdaten!$E$40</f>
        <v>0</v>
      </c>
      <c r="H67" s="43">
        <f>Basisdaten!$F$40</f>
        <v>0</v>
      </c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s="3" customFormat="1" x14ac:dyDescent="0.25">
      <c r="A68" s="27" t="s">
        <v>45</v>
      </c>
      <c r="B68" s="28"/>
      <c r="C68" s="29"/>
      <c r="D68" s="62"/>
      <c r="E68" s="63">
        <f>E69+E70+E71+E72+E73</f>
        <v>0</v>
      </c>
      <c r="F68" s="63">
        <f>F69+F70+F71+F72+F73</f>
        <v>0</v>
      </c>
      <c r="G68" s="63">
        <f>G69+G70+G71+G72+G73</f>
        <v>0</v>
      </c>
      <c r="H68" s="64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s="5" customFormat="1" x14ac:dyDescent="0.25">
      <c r="A69" s="48" t="s">
        <v>30</v>
      </c>
      <c r="B69" s="49"/>
      <c r="C69" s="50"/>
      <c r="D69" s="51"/>
      <c r="E69" s="52">
        <f>Basisdaten!$C$28</f>
        <v>0</v>
      </c>
      <c r="F69" s="52">
        <f>Basisdaten!$D$28</f>
        <v>0</v>
      </c>
      <c r="G69" s="52">
        <f>Basisdaten!$E$28</f>
        <v>0</v>
      </c>
      <c r="H69" s="52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1:21" s="5" customFormat="1" x14ac:dyDescent="0.25">
      <c r="A70" s="55" t="s">
        <v>46</v>
      </c>
      <c r="B70" s="56"/>
      <c r="C70" s="57"/>
      <c r="D70" s="58"/>
      <c r="E70" s="52">
        <f>Basisdaten!$C$42</f>
        <v>0</v>
      </c>
      <c r="F70" s="52">
        <f>Basisdaten!$D$42</f>
        <v>0</v>
      </c>
      <c r="G70" s="52">
        <f>Basisdaten!$E$42</f>
        <v>0</v>
      </c>
      <c r="H70" s="52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1" s="5" customFormat="1" x14ac:dyDescent="0.25">
      <c r="A71" s="55" t="s">
        <v>47</v>
      </c>
      <c r="B71" s="56"/>
      <c r="C71" s="57"/>
      <c r="D71" s="58"/>
      <c r="E71" s="52">
        <f t="shared" ref="E71:G73" si="0">IF(F74=0,0,E74-F74)</f>
        <v>0</v>
      </c>
      <c r="F71" s="52">
        <f t="shared" si="0"/>
        <v>0</v>
      </c>
      <c r="G71" s="52">
        <f t="shared" si="0"/>
        <v>0</v>
      </c>
      <c r="H71" s="52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s="5" customFormat="1" x14ac:dyDescent="0.25">
      <c r="A72" s="55" t="s">
        <v>48</v>
      </c>
      <c r="B72" s="56"/>
      <c r="C72" s="57"/>
      <c r="D72" s="58"/>
      <c r="E72" s="52">
        <f t="shared" si="0"/>
        <v>0</v>
      </c>
      <c r="F72" s="52">
        <f t="shared" si="0"/>
        <v>0</v>
      </c>
      <c r="G72" s="52">
        <f t="shared" si="0"/>
        <v>0</v>
      </c>
      <c r="H72" s="52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s="5" customFormat="1" x14ac:dyDescent="0.25">
      <c r="A73" s="55" t="s">
        <v>49</v>
      </c>
      <c r="B73" s="56"/>
      <c r="C73" s="57"/>
      <c r="D73" s="58"/>
      <c r="E73" s="52">
        <f t="shared" si="0"/>
        <v>0</v>
      </c>
      <c r="F73" s="52">
        <f t="shared" si="0"/>
        <v>0</v>
      </c>
      <c r="G73" s="52">
        <f t="shared" si="0"/>
        <v>0</v>
      </c>
      <c r="H73" s="52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s="6" customFormat="1" x14ac:dyDescent="0.25">
      <c r="A74" s="65" t="s">
        <v>50</v>
      </c>
      <c r="B74" s="66"/>
      <c r="C74" s="67"/>
      <c r="D74" s="68"/>
      <c r="E74" s="69">
        <f>Basisdaten!$C$43</f>
        <v>0</v>
      </c>
      <c r="F74" s="69">
        <f>Basisdaten!$D$43</f>
        <v>0</v>
      </c>
      <c r="G74" s="69">
        <f>Basisdaten!$E$43</f>
        <v>0</v>
      </c>
      <c r="H74" s="69">
        <f>Basisdaten!$F$43</f>
        <v>0</v>
      </c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 s="6" customFormat="1" x14ac:dyDescent="0.25">
      <c r="A75" s="65" t="s">
        <v>51</v>
      </c>
      <c r="B75" s="66"/>
      <c r="C75" s="67"/>
      <c r="D75" s="68"/>
      <c r="E75" s="69">
        <f>Basisdaten!$C$44</f>
        <v>0</v>
      </c>
      <c r="F75" s="69">
        <f>Basisdaten!$D$44</f>
        <v>0</v>
      </c>
      <c r="G75" s="69">
        <f>Basisdaten!$E$44</f>
        <v>0</v>
      </c>
      <c r="H75" s="69">
        <f>Basisdaten!$F$44</f>
        <v>0</v>
      </c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 s="6" customFormat="1" ht="15.75" thickBot="1" x14ac:dyDescent="0.3">
      <c r="A76" s="71" t="s">
        <v>52</v>
      </c>
      <c r="B76" s="72"/>
      <c r="C76" s="73"/>
      <c r="D76" s="74"/>
      <c r="E76" s="75">
        <f>Basisdaten!$C$45</f>
        <v>0</v>
      </c>
      <c r="F76" s="75">
        <f>Basisdaten!$D$45</f>
        <v>0</v>
      </c>
      <c r="G76" s="75">
        <f>Basisdaten!$E$45</f>
        <v>0</v>
      </c>
      <c r="H76" s="75">
        <f>Basisdaten!$F$45</f>
        <v>0</v>
      </c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8" spans="1:21" s="2" customFormat="1" ht="15.75" x14ac:dyDescent="0.25">
      <c r="A78" s="23" t="s">
        <v>53</v>
      </c>
      <c r="C78" s="24"/>
      <c r="E78" s="25"/>
      <c r="F78" s="25"/>
      <c r="G78" s="25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:21" s="3" customFormat="1" ht="15.75" thickBot="1" x14ac:dyDescent="0.3">
      <c r="A79" s="76" t="s">
        <v>54</v>
      </c>
      <c r="B79" s="77"/>
      <c r="C79" s="78"/>
      <c r="D79" s="79"/>
      <c r="E79" s="80">
        <f>Basisdaten!$C$46</f>
        <v>0</v>
      </c>
      <c r="F79" s="80">
        <f>Basisdaten!$D$46</f>
        <v>0</v>
      </c>
      <c r="G79" s="80">
        <f>Basisdaten!$E$46</f>
        <v>0</v>
      </c>
      <c r="H79" s="80">
        <f>Basisdaten!$F$46</f>
        <v>0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s="3" customFormat="1" ht="15.75" thickBot="1" x14ac:dyDescent="0.3">
      <c r="A80" s="76" t="s">
        <v>55</v>
      </c>
      <c r="B80" s="77"/>
      <c r="C80" s="78"/>
      <c r="D80" s="81" t="s">
        <v>56</v>
      </c>
      <c r="E80" s="82">
        <f>Basisdaten!$C$47/100</f>
        <v>0</v>
      </c>
      <c r="F80" s="82">
        <f>Basisdaten!$D$47/100</f>
        <v>0</v>
      </c>
      <c r="G80" s="82">
        <f>Basisdaten!$E$47/100</f>
        <v>0</v>
      </c>
      <c r="H80" s="82">
        <f>Basisdaten!$F$47/100</f>
        <v>0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s="3" customFormat="1" ht="15.75" thickBot="1" x14ac:dyDescent="0.3">
      <c r="A81" s="76" t="s">
        <v>57</v>
      </c>
      <c r="B81" s="77"/>
      <c r="C81" s="78"/>
      <c r="D81" s="79"/>
      <c r="E81" s="80">
        <f>Basisdaten!$C$48</f>
        <v>0</v>
      </c>
      <c r="F81" s="80">
        <f>Basisdaten!$D$48</f>
        <v>0</v>
      </c>
      <c r="G81" s="80">
        <f>Basisdaten!$E$48</f>
        <v>0</v>
      </c>
      <c r="H81" s="80">
        <f>Basisdaten!$F$48</f>
        <v>0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s="3" customFormat="1" ht="15.75" thickBot="1" x14ac:dyDescent="0.3">
      <c r="A82" s="76" t="s">
        <v>58</v>
      </c>
      <c r="B82" s="77"/>
      <c r="C82" s="78"/>
      <c r="D82" s="81" t="s">
        <v>59</v>
      </c>
      <c r="E82" s="82">
        <f>Basisdaten!$C$49/100</f>
        <v>0</v>
      </c>
      <c r="F82" s="82">
        <f>Basisdaten!$D$49/100</f>
        <v>0</v>
      </c>
      <c r="G82" s="82">
        <f>Basisdaten!$E$49/100</f>
        <v>0</v>
      </c>
      <c r="H82" s="82">
        <f>Basisdaten!$F$49/100</f>
        <v>0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s="5" customFormat="1" ht="15.75" thickBot="1" x14ac:dyDescent="0.3">
      <c r="A83" s="39" t="s">
        <v>38</v>
      </c>
      <c r="B83" s="40"/>
      <c r="C83" s="41"/>
      <c r="D83" s="83"/>
      <c r="E83" s="84">
        <f>Basisdaten!$C$33</f>
        <v>0</v>
      </c>
      <c r="F83" s="84">
        <f>Basisdaten!$D$33</f>
        <v>0</v>
      </c>
      <c r="G83" s="84">
        <f>Basisdaten!$E$33</f>
        <v>0</v>
      </c>
      <c r="H83" s="84">
        <f>Basisdaten!$F$33</f>
        <v>0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1:21" s="3" customFormat="1" x14ac:dyDescent="0.25">
      <c r="A84" s="27" t="s">
        <v>60</v>
      </c>
      <c r="B84" s="28"/>
      <c r="C84" s="29" t="s">
        <v>26</v>
      </c>
      <c r="D84" s="85">
        <v>10</v>
      </c>
      <c r="E84" s="86" t="e">
        <f>$E$86/$E$85</f>
        <v>#DIV/0!</v>
      </c>
      <c r="F84" s="86" t="e">
        <f>$F$86/$F$85</f>
        <v>#DIV/0!</v>
      </c>
      <c r="G84" s="86" t="e">
        <f>$G$86/$G$85</f>
        <v>#DIV/0!</v>
      </c>
      <c r="H84" s="86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s="4" customFormat="1" x14ac:dyDescent="0.25">
      <c r="A85" s="33" t="s">
        <v>45</v>
      </c>
      <c r="B85" s="34"/>
      <c r="C85" s="35"/>
      <c r="D85" s="36"/>
      <c r="E85" s="37">
        <f>$E$68</f>
        <v>0</v>
      </c>
      <c r="F85" s="37">
        <f>$F$68</f>
        <v>0</v>
      </c>
      <c r="G85" s="37">
        <f>$G$68</f>
        <v>0</v>
      </c>
      <c r="H85" s="37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5" customFormat="1" ht="15.75" thickBot="1" x14ac:dyDescent="0.3">
      <c r="A86" s="39" t="s">
        <v>27</v>
      </c>
      <c r="B86" s="40"/>
      <c r="C86" s="41"/>
      <c r="D86" s="42"/>
      <c r="E86" s="46">
        <f>Basisdaten!$C$26</f>
        <v>0</v>
      </c>
      <c r="F86" s="46">
        <f>Basisdaten!$D$26</f>
        <v>0</v>
      </c>
      <c r="G86" s="46">
        <f>Basisdaten!$E$26</f>
        <v>0</v>
      </c>
      <c r="H86" s="46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:21" s="3" customFormat="1" x14ac:dyDescent="0.25">
      <c r="A87" s="27" t="s">
        <v>61</v>
      </c>
      <c r="B87" s="28"/>
      <c r="C87" s="29" t="s">
        <v>26</v>
      </c>
      <c r="D87" s="53">
        <v>0.12</v>
      </c>
      <c r="E87" s="54">
        <f>Basisdaten!$C$50/100</f>
        <v>0</v>
      </c>
      <c r="F87" s="54">
        <f>Basisdaten!$D$50/100</f>
        <v>0</v>
      </c>
      <c r="G87" s="54">
        <f>Basisdaten!$E$50/100</f>
        <v>0</v>
      </c>
      <c r="H87" s="54">
        <f>Basisdaten!$F$50/100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s="4" customFormat="1" x14ac:dyDescent="0.25">
      <c r="A88" s="33" t="s">
        <v>62</v>
      </c>
      <c r="B88" s="34"/>
      <c r="C88" s="35"/>
      <c r="D88" s="36"/>
      <c r="E88" s="37">
        <f>Basisdaten!$C$40</f>
        <v>0</v>
      </c>
      <c r="F88" s="37">
        <f>Basisdaten!$D$40</f>
        <v>0</v>
      </c>
      <c r="G88" s="37">
        <f>Basisdaten!$E$40</f>
        <v>0</v>
      </c>
      <c r="H88" s="37">
        <f>Basisdaten!$F$40</f>
        <v>0</v>
      </c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5" customFormat="1" ht="15.75" thickBot="1" x14ac:dyDescent="0.3">
      <c r="A89" s="39" t="s">
        <v>38</v>
      </c>
      <c r="B89" s="40"/>
      <c r="C89" s="41"/>
      <c r="D89" s="42"/>
      <c r="E89" s="46">
        <f>Basisdaten!$C$33</f>
        <v>0</v>
      </c>
      <c r="F89" s="46">
        <f>Basisdaten!$D$33</f>
        <v>0</v>
      </c>
      <c r="G89" s="46">
        <f>Basisdaten!$E$33</f>
        <v>0</v>
      </c>
      <c r="H89" s="46">
        <f>Basisdaten!$F$33</f>
        <v>0</v>
      </c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1:21" s="3" customFormat="1" x14ac:dyDescent="0.25">
      <c r="A90" s="27" t="s">
        <v>63</v>
      </c>
      <c r="B90" s="28"/>
      <c r="C90" s="29"/>
      <c r="D90" s="62"/>
      <c r="E90" s="86">
        <f>Basisdaten!$C$51</f>
        <v>0</v>
      </c>
      <c r="F90" s="86">
        <f>Basisdaten!$D$51</f>
        <v>0</v>
      </c>
      <c r="G90" s="86">
        <f>Basisdaten!$E$51</f>
        <v>0</v>
      </c>
      <c r="H90" s="86">
        <f>Basisdaten!$F$51</f>
        <v>0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s="4" customFormat="1" x14ac:dyDescent="0.25">
      <c r="A91" s="33" t="s">
        <v>64</v>
      </c>
      <c r="B91" s="34"/>
      <c r="C91" s="35"/>
      <c r="D91" s="36"/>
      <c r="E91" s="37">
        <f>Basisdaten!$C$52</f>
        <v>0</v>
      </c>
      <c r="F91" s="37">
        <f>Basisdaten!$D$52</f>
        <v>0</v>
      </c>
      <c r="G91" s="37">
        <f>Basisdaten!$E$52</f>
        <v>0</v>
      </c>
      <c r="H91" s="37">
        <f>Basisdaten!$F$52</f>
        <v>0</v>
      </c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5" customFormat="1" ht="15.75" thickBot="1" x14ac:dyDescent="0.3">
      <c r="A92" s="39" t="s">
        <v>8</v>
      </c>
      <c r="B92" s="40"/>
      <c r="C92" s="41"/>
      <c r="D92" s="42"/>
      <c r="E92" s="46">
        <f>Basisdaten!$C$7</f>
        <v>0</v>
      </c>
      <c r="F92" s="46">
        <f>Basisdaten!$D$7</f>
        <v>0</v>
      </c>
      <c r="G92" s="46">
        <f>Basisdaten!$E$7</f>
        <v>0</v>
      </c>
      <c r="H92" s="46">
        <f>Basisdaten!$F$7</f>
        <v>0</v>
      </c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4" spans="1:21" s="2" customFormat="1" ht="15.75" x14ac:dyDescent="0.25">
      <c r="A94" s="23" t="s">
        <v>65</v>
      </c>
      <c r="C94" s="24"/>
      <c r="E94" s="25"/>
      <c r="F94" s="25"/>
      <c r="G94" s="25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s="3" customFormat="1" x14ac:dyDescent="0.25">
      <c r="A95" s="27" t="s">
        <v>66</v>
      </c>
      <c r="B95" s="28"/>
      <c r="C95" s="29"/>
      <c r="D95" s="85">
        <v>7</v>
      </c>
      <c r="E95" s="86" t="e">
        <f>$E$96/$E$97</f>
        <v>#DIV/0!</v>
      </c>
      <c r="F95" s="86" t="e">
        <f>$F$96/$F$97</f>
        <v>#DIV/0!</v>
      </c>
      <c r="G95" s="86" t="e">
        <f>$G$96/$G$97</f>
        <v>#DIV/0!</v>
      </c>
      <c r="H95" s="64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s="4" customFormat="1" x14ac:dyDescent="0.25">
      <c r="A96" s="33" t="s">
        <v>67</v>
      </c>
      <c r="B96" s="34"/>
      <c r="C96" s="35"/>
      <c r="D96" s="36"/>
      <c r="E96" s="37">
        <f>Basisdaten!$C$54</f>
        <v>0</v>
      </c>
      <c r="F96" s="37">
        <f>Basisdaten!$D$54</f>
        <v>0</v>
      </c>
      <c r="G96" s="37">
        <f>Basisdaten!$E$54</f>
        <v>0</v>
      </c>
      <c r="H96" s="37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5" customFormat="1" x14ac:dyDescent="0.25">
      <c r="A97" s="55" t="s">
        <v>68</v>
      </c>
      <c r="B97" s="56"/>
      <c r="C97" s="57"/>
      <c r="D97" s="58"/>
      <c r="E97" s="59">
        <f>IF(F$98=0,E98,(E$98+F$98)/2)</f>
        <v>0</v>
      </c>
      <c r="F97" s="59">
        <f>IF(G$98=0,F98,(F$98+G$98)/2)</f>
        <v>0</v>
      </c>
      <c r="G97" s="59">
        <f>IF(H$98=0,G98,(G$98+H$98)/2)</f>
        <v>0</v>
      </c>
      <c r="H97" s="59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1:21" s="6" customFormat="1" ht="15.75" thickBot="1" x14ac:dyDescent="0.3">
      <c r="A98" s="71" t="s">
        <v>69</v>
      </c>
      <c r="B98" s="72"/>
      <c r="C98" s="73"/>
      <c r="D98" s="74"/>
      <c r="E98" s="75">
        <f>Basisdaten!$C$55</f>
        <v>0</v>
      </c>
      <c r="F98" s="75">
        <f>Basisdaten!$D$55</f>
        <v>0</v>
      </c>
      <c r="G98" s="75">
        <f>Basisdaten!$E$55</f>
        <v>0</v>
      </c>
      <c r="H98" s="75">
        <f>Basisdaten!$F$55</f>
        <v>0</v>
      </c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 s="3" customFormat="1" x14ac:dyDescent="0.25">
      <c r="A99" s="27" t="s">
        <v>70</v>
      </c>
      <c r="B99" s="28"/>
      <c r="C99" s="29"/>
      <c r="D99" s="85">
        <v>7</v>
      </c>
      <c r="E99" s="86" t="e">
        <f>$E$100/$E$101</f>
        <v>#DIV/0!</v>
      </c>
      <c r="F99" s="86" t="e">
        <f>$F$100/$F$101</f>
        <v>#DIV/0!</v>
      </c>
      <c r="G99" s="86" t="e">
        <f>$G$100/$G$101</f>
        <v>#DIV/0!</v>
      </c>
      <c r="H99" s="64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s="4" customFormat="1" x14ac:dyDescent="0.25">
      <c r="A100" s="33" t="s">
        <v>67</v>
      </c>
      <c r="B100" s="34"/>
      <c r="C100" s="35"/>
      <c r="D100" s="36"/>
      <c r="E100" s="37">
        <f>Basisdaten!$C$57</f>
        <v>0</v>
      </c>
      <c r="F100" s="37">
        <f>Basisdaten!$D$57</f>
        <v>0</v>
      </c>
      <c r="G100" s="37">
        <f>Basisdaten!$E$57</f>
        <v>0</v>
      </c>
      <c r="H100" s="37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5" customFormat="1" x14ac:dyDescent="0.25">
      <c r="A101" s="55" t="s">
        <v>68</v>
      </c>
      <c r="B101" s="56"/>
      <c r="C101" s="57"/>
      <c r="D101" s="58"/>
      <c r="E101" s="59">
        <f>IF(F$102=0,E$102,(E$102+F$102)/2)</f>
        <v>0</v>
      </c>
      <c r="F101" s="59">
        <f>IF(G$102=0,F$102,(F$102+G$102)/2)</f>
        <v>0</v>
      </c>
      <c r="G101" s="59">
        <f>IF(H$102=0,G$102,(G$102+H$102)/2)</f>
        <v>0</v>
      </c>
      <c r="H101" s="59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1:21" s="6" customFormat="1" ht="15.75" thickBot="1" x14ac:dyDescent="0.3">
      <c r="A102" s="71" t="s">
        <v>69</v>
      </c>
      <c r="B102" s="72"/>
      <c r="C102" s="73"/>
      <c r="D102" s="74"/>
      <c r="E102" s="75">
        <f>Basisdaten!$C$58</f>
        <v>0</v>
      </c>
      <c r="F102" s="75">
        <f>Basisdaten!$D$58</f>
        <v>0</v>
      </c>
      <c r="G102" s="75">
        <f>Basisdaten!$E$58</f>
        <v>0</v>
      </c>
      <c r="H102" s="75">
        <f>Basisdaten!F58</f>
        <v>0</v>
      </c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 s="3" customFormat="1" x14ac:dyDescent="0.25">
      <c r="A103" s="27" t="s">
        <v>71</v>
      </c>
      <c r="B103" s="28"/>
      <c r="C103" s="29"/>
      <c r="D103" s="87">
        <f>12/D99</f>
        <v>1.7142857142857142</v>
      </c>
      <c r="E103" s="88" t="e">
        <f>$E$104/$E$106</f>
        <v>#DIV/0!</v>
      </c>
      <c r="F103" s="88" t="e">
        <f>$F$104/$F$106</f>
        <v>#DIV/0!</v>
      </c>
      <c r="G103" s="88" t="e">
        <f>$G$104/$G$106</f>
        <v>#DIV/0!</v>
      </c>
      <c r="H103" s="64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s="5" customFormat="1" x14ac:dyDescent="0.25">
      <c r="A104" s="33" t="s">
        <v>68</v>
      </c>
      <c r="B104" s="34"/>
      <c r="C104" s="35"/>
      <c r="D104" s="36"/>
      <c r="E104" s="37">
        <f>IF(F$102=0,E$102,(E$102+F$102)/2)</f>
        <v>0</v>
      </c>
      <c r="F104" s="37">
        <f>IF(G$102=0,F$102,(F$102+G$102)/2)</f>
        <v>0</v>
      </c>
      <c r="G104" s="37">
        <f>IF(H$102=0,G$102,(G$102+H$102)/2)</f>
        <v>0</v>
      </c>
      <c r="H104" s="59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1:21" s="6" customFormat="1" x14ac:dyDescent="0.25">
      <c r="A105" s="65" t="s">
        <v>69</v>
      </c>
      <c r="B105" s="89"/>
      <c r="C105" s="90"/>
      <c r="D105" s="91"/>
      <c r="E105" s="69">
        <f>Basisdaten!$C$58</f>
        <v>0</v>
      </c>
      <c r="F105" s="69">
        <f>Basisdaten!$D$58</f>
        <v>0</v>
      </c>
      <c r="G105" s="69">
        <f>Basisdaten!$E$58</f>
        <v>0</v>
      </c>
      <c r="H105" s="69">
        <f>Basisdaten!$F$58</f>
        <v>0</v>
      </c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 s="5" customFormat="1" x14ac:dyDescent="0.25">
      <c r="A106" s="55" t="s">
        <v>72</v>
      </c>
      <c r="B106" s="56"/>
      <c r="C106" s="57"/>
      <c r="D106" s="58"/>
      <c r="E106" s="59">
        <f>$E$107/12</f>
        <v>0</v>
      </c>
      <c r="F106" s="59">
        <f>$F$107/12</f>
        <v>0</v>
      </c>
      <c r="G106" s="59">
        <f>$G$107/12</f>
        <v>0</v>
      </c>
      <c r="H106" s="59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</row>
    <row r="107" spans="1:21" s="6" customFormat="1" ht="15.75" thickBot="1" x14ac:dyDescent="0.3">
      <c r="A107" s="71" t="s">
        <v>67</v>
      </c>
      <c r="B107" s="72"/>
      <c r="C107" s="73"/>
      <c r="D107" s="74"/>
      <c r="E107" s="75">
        <f>Basisdaten!$C$57</f>
        <v>0</v>
      </c>
      <c r="F107" s="75">
        <f>Basisdaten!$D$57</f>
        <v>0</v>
      </c>
      <c r="G107" s="75">
        <f>Basisdaten!$E$57</f>
        <v>0</v>
      </c>
      <c r="H107" s="75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 s="3" customFormat="1" x14ac:dyDescent="0.25">
      <c r="A108" s="27" t="s">
        <v>73</v>
      </c>
      <c r="B108" s="28"/>
      <c r="C108" s="29"/>
      <c r="D108" s="85">
        <f>360/D99</f>
        <v>51.428571428571431</v>
      </c>
      <c r="E108" s="86" t="e">
        <f>$E$109*360/$E$111</f>
        <v>#DIV/0!</v>
      </c>
      <c r="F108" s="86" t="e">
        <f>$F$109*360/$F$111</f>
        <v>#DIV/0!</v>
      </c>
      <c r="G108" s="86" t="e">
        <f>$G$109*360/$G$111</f>
        <v>#DIV/0!</v>
      </c>
      <c r="H108" s="64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s="5" customFormat="1" x14ac:dyDescent="0.25">
      <c r="A109" s="33" t="s">
        <v>68</v>
      </c>
      <c r="B109" s="34"/>
      <c r="C109" s="35"/>
      <c r="D109" s="36"/>
      <c r="E109" s="37">
        <f>IF(F$102=0,E$102,(E$102+F$102)/2)</f>
        <v>0</v>
      </c>
      <c r="F109" s="37">
        <f>IF(G$102=0,F$102,(F$102+G$102)/2)</f>
        <v>0</v>
      </c>
      <c r="G109" s="37">
        <f>IF(H$102=0,G$102,(G$102+H$102)/2)</f>
        <v>0</v>
      </c>
      <c r="H109" s="59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</row>
    <row r="110" spans="1:21" s="6" customFormat="1" x14ac:dyDescent="0.25">
      <c r="A110" s="65" t="s">
        <v>69</v>
      </c>
      <c r="B110" s="89"/>
      <c r="C110" s="90"/>
      <c r="D110" s="91"/>
      <c r="E110" s="69">
        <f>Basisdaten!$C$58</f>
        <v>0</v>
      </c>
      <c r="F110" s="69">
        <f>Basisdaten!$D$58</f>
        <v>0</v>
      </c>
      <c r="G110" s="69">
        <f>Basisdaten!$E$58</f>
        <v>0</v>
      </c>
      <c r="H110" s="69">
        <f>Basisdaten!$F$58</f>
        <v>0</v>
      </c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 s="5" customFormat="1" ht="15.75" thickBot="1" x14ac:dyDescent="0.3">
      <c r="A111" s="39" t="s">
        <v>67</v>
      </c>
      <c r="B111" s="40"/>
      <c r="C111" s="41"/>
      <c r="D111" s="92"/>
      <c r="E111" s="43">
        <f>Basisdaten!C57</f>
        <v>0</v>
      </c>
      <c r="F111" s="43">
        <f>Basisdaten!D57</f>
        <v>0</v>
      </c>
      <c r="G111" s="43">
        <f>Basisdaten!E57</f>
        <v>0</v>
      </c>
      <c r="H111" s="43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</row>
    <row r="112" spans="1:21" s="3" customFormat="1" x14ac:dyDescent="0.25">
      <c r="A112" s="27" t="s">
        <v>74</v>
      </c>
      <c r="B112" s="28"/>
      <c r="C112" s="29" t="s">
        <v>26</v>
      </c>
      <c r="D112" s="85">
        <v>15</v>
      </c>
      <c r="E112" s="86" t="e">
        <f>$E$113*360/$E$115</f>
        <v>#DIV/0!</v>
      </c>
      <c r="F112" s="86" t="e">
        <f>$F$113*360/$F$115</f>
        <v>#DIV/0!</v>
      </c>
      <c r="G112" s="86" t="e">
        <f>$G$113*360/$G$115</f>
        <v>#DIV/0!</v>
      </c>
      <c r="H112" s="64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 s="5" customFormat="1" x14ac:dyDescent="0.25">
      <c r="A113" s="33" t="s">
        <v>75</v>
      </c>
      <c r="B113" s="34"/>
      <c r="C113" s="35"/>
      <c r="D113" s="36"/>
      <c r="E113" s="37">
        <f>IF(F$114=0,E$114,(E$114+F$114)/2)</f>
        <v>0</v>
      </c>
      <c r="F113" s="37">
        <f>IF(G$114=0,F$114,(F$114+G$114)/2)</f>
        <v>0</v>
      </c>
      <c r="G113" s="37">
        <f>IF(H$114=0,G$114,(G$114+H$114)/2)</f>
        <v>0</v>
      </c>
      <c r="H113" s="59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</row>
    <row r="114" spans="1:21" s="6" customFormat="1" x14ac:dyDescent="0.25">
      <c r="A114" s="65" t="s">
        <v>76</v>
      </c>
      <c r="B114" s="89"/>
      <c r="C114" s="90"/>
      <c r="D114" s="91"/>
      <c r="E114" s="69">
        <f>Basisdaten!$C$59</f>
        <v>0</v>
      </c>
      <c r="F114" s="69">
        <f>Basisdaten!$D$59</f>
        <v>0</v>
      </c>
      <c r="G114" s="69">
        <f>Basisdaten!$E$59</f>
        <v>0</v>
      </c>
      <c r="H114" s="69">
        <f>Basisdaten!$F$59</f>
        <v>0</v>
      </c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 s="5" customFormat="1" ht="15.75" thickBot="1" x14ac:dyDescent="0.3">
      <c r="A115" s="39" t="s">
        <v>38</v>
      </c>
      <c r="B115" s="40"/>
      <c r="C115" s="41"/>
      <c r="D115" s="92"/>
      <c r="E115" s="43">
        <f>Basisdaten!$C$33</f>
        <v>0</v>
      </c>
      <c r="F115" s="43">
        <f>Basisdaten!$D$33</f>
        <v>0</v>
      </c>
      <c r="G115" s="43">
        <f>Basisdaten!$E$33</f>
        <v>0</v>
      </c>
      <c r="H115" s="43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</row>
    <row r="116" spans="1:21" s="3" customFormat="1" x14ac:dyDescent="0.25">
      <c r="A116" s="27" t="s">
        <v>77</v>
      </c>
      <c r="B116" s="28"/>
      <c r="C116" s="29" t="s">
        <v>26</v>
      </c>
      <c r="D116" s="85">
        <v>15</v>
      </c>
      <c r="E116" s="86" t="e">
        <f>$E$117*360/$E$119</f>
        <v>#DIV/0!</v>
      </c>
      <c r="F116" s="86" t="e">
        <f>$F$117*360/$F$119</f>
        <v>#DIV/0!</v>
      </c>
      <c r="G116" s="86" t="e">
        <f>$G$117*360/$G$119</f>
        <v>#DIV/0!</v>
      </c>
      <c r="H116" s="64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s="5" customFormat="1" x14ac:dyDescent="0.25">
      <c r="A117" s="33" t="s">
        <v>78</v>
      </c>
      <c r="B117" s="34"/>
      <c r="C117" s="35"/>
      <c r="D117" s="36"/>
      <c r="E117" s="37">
        <f>IF(F$118=0,E$118,(E$118+F$118)/2)</f>
        <v>0</v>
      </c>
      <c r="F117" s="37">
        <f>IF(G$118=0,F$118,(F$118+G$118)/2)</f>
        <v>0</v>
      </c>
      <c r="G117" s="37">
        <f>IF(H$118=0,G$118,(G$118+H$118)/2)</f>
        <v>0</v>
      </c>
      <c r="H117" s="59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</row>
    <row r="118" spans="1:21" s="6" customFormat="1" x14ac:dyDescent="0.25">
      <c r="A118" s="65" t="s">
        <v>79</v>
      </c>
      <c r="B118" s="89"/>
      <c r="C118" s="90"/>
      <c r="D118" s="91"/>
      <c r="E118" s="69">
        <f>Basisdaten!$C$60</f>
        <v>0</v>
      </c>
      <c r="F118" s="69">
        <f>Basisdaten!$D$60</f>
        <v>0</v>
      </c>
      <c r="G118" s="69">
        <f>Basisdaten!$E$60</f>
        <v>0</v>
      </c>
      <c r="H118" s="69">
        <f>Basisdaten!$F$60</f>
        <v>0</v>
      </c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 s="5" customFormat="1" ht="15.75" customHeight="1" x14ac:dyDescent="0.25">
      <c r="A119" s="93" t="s">
        <v>80</v>
      </c>
      <c r="B119" s="40"/>
      <c r="C119" s="41"/>
      <c r="D119" s="92"/>
      <c r="E119" s="43">
        <f>Basisdaten!$C$61</f>
        <v>0</v>
      </c>
      <c r="F119" s="43">
        <f>Basisdaten!$D$61</f>
        <v>0</v>
      </c>
      <c r="G119" s="43">
        <f>Basisdaten!$E$61</f>
        <v>0</v>
      </c>
      <c r="H119" s="43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</row>
  </sheetData>
  <conditionalFormatting sqref="D83">
    <cfRule type="cellIs" dxfId="41" priority="1" operator="lessThan">
      <formula>0</formula>
    </cfRule>
    <cfRule type="cellIs" dxfId="40" priority="2" operator="greaterThan">
      <formula>0</formula>
    </cfRule>
  </conditionalFormatting>
  <conditionalFormatting sqref="D92">
    <cfRule type="cellIs" dxfId="39" priority="3" operator="lessThan">
      <formula>0</formula>
    </cfRule>
    <cfRule type="cellIs" dxfId="38" priority="4" operator="greaterThan">
      <formula>0</formula>
    </cfRule>
  </conditionalFormatting>
  <conditionalFormatting sqref="D89">
    <cfRule type="cellIs" dxfId="37" priority="5" operator="lessThan">
      <formula>0</formula>
    </cfRule>
    <cfRule type="cellIs" dxfId="36" priority="6" operator="greaterThan">
      <formula>0</formula>
    </cfRule>
  </conditionalFormatting>
  <conditionalFormatting sqref="D8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D67">
    <cfRule type="cellIs" dxfId="33" priority="9" operator="lessThan">
      <formula>0</formula>
    </cfRule>
    <cfRule type="cellIs" dxfId="32" priority="10" operator="greaterThan">
      <formula>0</formula>
    </cfRule>
  </conditionalFormatting>
  <conditionalFormatting sqref="D64">
    <cfRule type="cellIs" dxfId="31" priority="11" operator="lessThan">
      <formula>0</formula>
    </cfRule>
    <cfRule type="cellIs" dxfId="30" priority="12" operator="greaterThan">
      <formula>0</formula>
    </cfRule>
  </conditionalFormatting>
  <conditionalFormatting sqref="D61">
    <cfRule type="cellIs" dxfId="29" priority="13" operator="lessThan">
      <formula>0</formula>
    </cfRule>
    <cfRule type="cellIs" dxfId="28" priority="14" operator="greaterThan">
      <formula>0</formula>
    </cfRule>
  </conditionalFormatting>
  <conditionalFormatting sqref="D58"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D55">
    <cfRule type="cellIs" dxfId="25" priority="17" operator="lessThan">
      <formula>0</formula>
    </cfRule>
    <cfRule type="cellIs" dxfId="24" priority="18" operator="greaterThan">
      <formula>0</formula>
    </cfRule>
  </conditionalFormatting>
  <conditionalFormatting sqref="D51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D48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D44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D39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D36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D32">
    <cfRule type="cellIs" dxfId="13" priority="29" operator="lessThan">
      <formula>0</formula>
    </cfRule>
    <cfRule type="cellIs" dxfId="12" priority="30" operator="greaterThan">
      <formula>0</formula>
    </cfRule>
  </conditionalFormatting>
  <conditionalFormatting sqref="D29">
    <cfRule type="cellIs" dxfId="11" priority="31" operator="lessThan">
      <formula>0</formula>
    </cfRule>
    <cfRule type="cellIs" dxfId="10" priority="32" operator="greaterThan">
      <formula>0</formula>
    </cfRule>
  </conditionalFormatting>
  <conditionalFormatting sqref="D25">
    <cfRule type="cellIs" dxfId="9" priority="33" operator="lessThan">
      <formula>0</formula>
    </cfRule>
    <cfRule type="cellIs" dxfId="8" priority="34" operator="greaterThan">
      <formula>0</formula>
    </cfRule>
  </conditionalFormatting>
  <conditionalFormatting sqref="D20">
    <cfRule type="cellIs" dxfId="7" priority="35" operator="lessThan">
      <formula>0</formula>
    </cfRule>
    <cfRule type="cellIs" dxfId="6" priority="36" operator="greaterThan">
      <formula>0</formula>
    </cfRule>
  </conditionalFormatting>
  <conditionalFormatting sqref="D16">
    <cfRule type="cellIs" dxfId="5" priority="37" operator="lessThan">
      <formula>0</formula>
    </cfRule>
    <cfRule type="cellIs" dxfId="4" priority="38" operator="greaterThan">
      <formula>0</formula>
    </cfRule>
  </conditionalFormatting>
  <conditionalFormatting sqref="D13">
    <cfRule type="cellIs" dxfId="3" priority="39" operator="lessThan">
      <formula>0</formula>
    </cfRule>
    <cfRule type="cellIs" dxfId="2" priority="40" operator="greaterThan">
      <formula>0</formula>
    </cfRule>
  </conditionalFormatting>
  <conditionalFormatting sqref="D9">
    <cfRule type="cellIs" dxfId="1" priority="41" operator="lessThan">
      <formula>0</formula>
    </cfRule>
    <cfRule type="cellIs" dxfId="0" priority="42" operator="greaterThan">
      <formula>0</formula>
    </cfRule>
  </conditionalFormatting>
  <dataValidations count="1">
    <dataValidation type="whole" errorStyle="information" allowBlank="1" showErrorMessage="1" errorTitle="Ab 2018" error="Frühestes Auswertungsjahr: 2018!" promptTitle="Auswahl Jahr" prompt="Bitte das Jahr vierstellig eingeben._x000d__x000a_" sqref="B2:C2" xr:uid="{00000000-0002-0000-0000-000000000000}">
      <formula1>2018</formula1>
      <formula2>2099</formula2>
    </dataValidation>
  </dataValidations>
  <pageMargins left="0.7" right="0.7" top="0.75" bottom="1.5" header="0.30069439999999997" footer="0.30069439999999997"/>
  <pageSetup paperSize="9" fitToHeight="2" orientation="portrait" r:id="rId1"/>
  <headerFoot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1"/>
  <sheetViews>
    <sheetView showGridLines="0" zoomScale="130" zoomScaleNormal="130" workbookViewId="0">
      <pane ySplit="4" topLeftCell="A5" activePane="bottomLeft" state="frozen"/>
      <selection pane="bottomLeft" activeCell="C21" sqref="C21"/>
    </sheetView>
  </sheetViews>
  <sheetFormatPr baseColWidth="10" defaultRowHeight="15" x14ac:dyDescent="0.25"/>
  <cols>
    <col min="1" max="1" width="64.28515625" bestFit="1" customWidth="1"/>
    <col min="2" max="2" width="9.28515625" customWidth="1"/>
    <col min="3" max="6" width="15.7109375" customWidth="1"/>
  </cols>
  <sheetData>
    <row r="1" spans="1:18" x14ac:dyDescent="0.25">
      <c r="A1" s="13" t="s">
        <v>0</v>
      </c>
      <c r="B1" s="94">
        <f>Auswertung!$B$1</f>
        <v>2</v>
      </c>
      <c r="C1" s="11"/>
      <c r="J1" s="12"/>
    </row>
    <row r="2" spans="1:18" x14ac:dyDescent="0.25">
      <c r="A2" s="8" t="s">
        <v>2</v>
      </c>
      <c r="B2" s="95">
        <f>Auswertung!$B$2</f>
        <v>2021</v>
      </c>
    </row>
    <row r="3" spans="1:18" ht="15.75" thickBot="1" x14ac:dyDescent="0.3"/>
    <row r="4" spans="1:18" s="1" customFormat="1" ht="16.5" thickTop="1" x14ac:dyDescent="0.25">
      <c r="A4" s="96"/>
      <c r="B4" s="97"/>
      <c r="C4" s="98">
        <f>$B$2</f>
        <v>2021</v>
      </c>
      <c r="D4" s="98">
        <f>$B$2-1</f>
        <v>2020</v>
      </c>
      <c r="E4" s="98">
        <f>$B$2-2</f>
        <v>2019</v>
      </c>
      <c r="F4" s="98">
        <f>$B$2-3</f>
        <v>2018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x14ac:dyDescent="0.25">
      <c r="A5" s="99" t="s">
        <v>5</v>
      </c>
      <c r="B5" s="100"/>
      <c r="C5" s="101">
        <f>_xll.ITPMXL.Funktionen.XLVW($B$1,"ANLAGENDECKUNG_I",C$4&amp;"01",C$4&amp;"12","*","*","BB1,BB2,BB3,BB4,BB5,BB6,BB7,BB8,BB9,IST","*","*","*","*","*","*","*","*")</f>
        <v>0</v>
      </c>
      <c r="D5" s="101">
        <f>_xll.ITPMXL.Funktionen.XLVW($B$1,"ANLAGENDECKUNG_I",D$4&amp;"01",D$4&amp;"12","*","*","BB1,BB2,BB3,BB4,BB5,BB6,BB7,BB8,BB9,IST","*","*","*","*","*","*","*","*")</f>
        <v>0</v>
      </c>
      <c r="E5" s="101">
        <f>_xll.ITPMXL.Funktionen.XLVW($B$1,"ANLAGENDECKUNG_I",E$4&amp;"01",E$4&amp;"12","*","*","BB1,BB2,BB3,BB4,BB5,BB6,BB7,BB8,BB9,IST","*","*","*","*","*","*","*","*")</f>
        <v>0</v>
      </c>
      <c r="F5" s="101">
        <f>_xll.ITPMXL.Funktionen.XLVW($B$1,"ANLAGENDECKUNG_I",F$4&amp;"01",F$4&amp;"12","*","*","BB1,BB2,BB3,BB4,BB5,BB6,BB7,BB8,BB9,IST","*","*","*","*","*","*","*","*")</f>
        <v>0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s="4" customFormat="1" ht="15.75" thickBot="1" x14ac:dyDescent="0.3">
      <c r="A6" s="99" t="s">
        <v>7</v>
      </c>
      <c r="B6" s="100"/>
      <c r="C6" s="102">
        <f>_xll.ITPMXL.Funktionen.BILWERT($B$1,"20*,21*",C$4&amp;"01",C$4&amp;"12","1","*","*","BB1,BB2,BB3,BB4,BB5,BB6,BB7,BB8,BB9,IST","*","*","*","*","*","*","*","*","*")</f>
        <v>0</v>
      </c>
      <c r="D6" s="102">
        <f>_xll.ITPMXL.Funktionen.BILWERT($B$1,"20*,21*",D$4&amp;"01",D$4&amp;"12","1","*","*","BB1,BB2,BB3,BB4,BB5,BB6,BB7,BB8,BB9,IST","*","*","*","*","*","*","*","*","*")</f>
        <v>0</v>
      </c>
      <c r="E6" s="102">
        <f>_xll.ITPMXL.Funktionen.BILWERT($B$1,"20*,21*",E$4&amp;"01",E$4&amp;"12","1","*","*","BB1,BB2,BB3,BB4,BB5,BB6,BB7,BB8,BB9,IST","*","*","*","*","*","*","*","*","*")</f>
        <v>0</v>
      </c>
      <c r="F6" s="102">
        <f>_xll.ITPMXL.Funktionen.BILWERT($B$1,"20*,21*",F$4&amp;"01",F$4&amp;"12","1","*","*","BB1,BB2,BB3,BB4,BB5,BB6,BB7,BB8,BB9,IST","*","*","*","*","*","*","*","*","*")</f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s="5" customFormat="1" x14ac:dyDescent="0.25">
      <c r="A7" s="99" t="s">
        <v>8</v>
      </c>
      <c r="B7" s="100"/>
      <c r="C7" s="102">
        <f>_xll.ITPMXL.Funktionen.BILWERT($B$1,"12*,13*",C$4&amp;"01",C$4&amp;"12","0","*","*","BB1,BB2,BB3,BB4,BB5,BB6,BB7,BB8,BB9,IST","*","*","*","*","*","*","*","*","*")</f>
        <v>0</v>
      </c>
      <c r="D7" s="102">
        <f>_xll.ITPMXL.Funktionen.BILWERT($B$1,"12*,13*",D$4&amp;"01",D$4&amp;"12","0","*","*","BB1,BB2,BB3,BB4,BB5,BB6,BB7,BB8,BB9,IST","*","*","*","*","*","*","*","*","*")</f>
        <v>0</v>
      </c>
      <c r="E7" s="102">
        <f>_xll.ITPMXL.Funktionen.BILWERT($B$1,"12*,13*",E$4&amp;"01",E$4&amp;"12","0","*","*","BB1,BB2,BB3,BB4,BB5,BB6,BB7,BB8,BB9,IST","*","*","*","*","*","*","*","*","*")</f>
        <v>0</v>
      </c>
      <c r="F7" s="102">
        <f>_xll.ITPMXL.Funktionen.BILWERT($B$1,"12*,13*",F$4&amp;"01",F$4&amp;"12","0","*","*","BB1,BB2,BB3,BB4,BB5,BB6,BB7,BB8,BB9,IST","*","*","*","*","*","*","*","*","*")</f>
        <v>0</v>
      </c>
      <c r="G7" s="44"/>
      <c r="H7" s="44"/>
      <c r="I7" s="104" t="s">
        <v>92</v>
      </c>
      <c r="J7" s="105"/>
      <c r="K7" s="105"/>
      <c r="L7" s="105"/>
      <c r="M7" s="105"/>
      <c r="N7" s="105"/>
      <c r="O7" s="105"/>
      <c r="P7" s="106"/>
      <c r="Q7" s="44"/>
      <c r="R7" s="44"/>
    </row>
    <row r="8" spans="1:18" s="3" customFormat="1" x14ac:dyDescent="0.25">
      <c r="A8" s="99" t="s">
        <v>9</v>
      </c>
      <c r="B8" s="100"/>
      <c r="C8" s="101">
        <f>_xll.ITPMXL.Funktionen.XLVW($B$1,"ANLAGENDECKUNG_II",C$4&amp;"01",C$4&amp;"12","*","*","BB1,BB2,BB3,BB4,BB5,BB6,BB7,BB8,BB9,IST","*","*","*","*","*","*","*","*")</f>
        <v>0</v>
      </c>
      <c r="D8" s="101">
        <f>_xll.ITPMXL.Funktionen.XLVW($B$1,"ANLAGENDECKUNG_II",D$4&amp;"01",D$4&amp;"12","*","*","BB1,BB2,BB3,BB4,BB5,BB6,BB7,BB8,BB9,IST","*","*","*","*","*","*","*","*")</f>
        <v>0</v>
      </c>
      <c r="E8" s="101">
        <f>_xll.ITPMXL.Funktionen.XLVW($B$1,"ANLAGENDECKUNG_II",E$4&amp;"01",E$4&amp;"12","*","*","BB1,BB2,BB3,BB4,BB5,BB6,BB7,BB8,BB9,IST","*","*","*","*","*","*","*","*")</f>
        <v>0</v>
      </c>
      <c r="F8" s="101">
        <f>_xll.ITPMXL.Funktionen.XLVW($B$1,"ANLAGENDECKUNG_II",F$4&amp;"01",F$4&amp;"12","*","*","BB1,BB2,BB3,BB4,BB5,BB6,BB7,BB8,BB9,IST","*","*","*","*","*","*","*","*")</f>
        <v>0</v>
      </c>
      <c r="G8" s="32"/>
      <c r="H8" s="32"/>
      <c r="I8" s="107" t="s">
        <v>94</v>
      </c>
      <c r="J8" s="108"/>
      <c r="K8" s="108"/>
      <c r="L8" s="108"/>
      <c r="M8" s="108"/>
      <c r="N8" s="108"/>
      <c r="O8" s="108"/>
      <c r="P8" s="109"/>
      <c r="Q8" s="32"/>
      <c r="R8" s="32"/>
    </row>
    <row r="9" spans="1:18" s="4" customFormat="1" x14ac:dyDescent="0.25">
      <c r="A9" s="99" t="s">
        <v>10</v>
      </c>
      <c r="B9" s="100"/>
      <c r="C9" s="102">
        <f>_xll.ITPMXL.Funktionen.BILWERT($B$1,"24102,24105,24202,24302,24402,24405,24502,24602,24702,25002,25005,25008,25011",C$4&amp;"01",C$4&amp;"12","1","*","*","BB1,BB2,BB3,BB4,BB5,BB6,BB7,BB8,BB9,IST","*","*","*","*","*","*","*","*","*")</f>
        <v>0</v>
      </c>
      <c r="D9" s="102">
        <f>_xll.ITPMXL.Funktionen.BILWERT($B$1,"24102,24105,24202,24302,24402,24405,24502,24602,24702,25002,25005,25008,25011",D$4&amp;"01",D$4&amp;"12","1","*","*","BB1,BB2,BB3,BB4,BB5,BB6,BB7,BB8,BB9,IST","*","*","*","*","*","*","*","*","*")</f>
        <v>0</v>
      </c>
      <c r="E9" s="102">
        <f>_xll.ITPMXL.Funktionen.BILWERT($B$1,"24102,24105,24202,24302,24402,24405,24502,24602,24702,25002,25005,25008,25011",E$4&amp;"01",E$4&amp;"12","1","*","*","BB1,BB2,BB3,BB4,BB5,BB6,BB7,BB8,BB9,IST","*","*","*","*","*","*","*","*","*")</f>
        <v>0</v>
      </c>
      <c r="F9" s="102">
        <f>_xll.ITPMXL.Funktionen.BILWERT($B$1,"24102,24105,24202,24302,24402,24405,24502,24602,24702,25002,25005,25008,25011",F$4&amp;"01",F$4&amp;"12","1","*","*","BB1,BB2,BB3,BB4,BB5,BB6,BB7,BB8,BB9,IST","*","*","*","*","*","*","*","*","*")</f>
        <v>0</v>
      </c>
      <c r="G9" s="38"/>
      <c r="H9" s="38"/>
      <c r="I9" s="107" t="s">
        <v>93</v>
      </c>
      <c r="J9" s="110"/>
      <c r="K9" s="110"/>
      <c r="L9" s="110"/>
      <c r="M9" s="110"/>
      <c r="N9" s="110"/>
      <c r="O9" s="110"/>
      <c r="P9" s="111"/>
      <c r="Q9" s="38"/>
      <c r="R9" s="38"/>
    </row>
    <row r="10" spans="1:18" s="3" customFormat="1" x14ac:dyDescent="0.25">
      <c r="A10" s="99" t="s">
        <v>11</v>
      </c>
      <c r="B10" s="100"/>
      <c r="C10" s="101">
        <f>_xll.ITPMXL.Funktionen.XLVW($B$1,"LIQUIDITAET_I",C$4&amp;"01",C$4&amp;"12","*","*","BB1,BB2,BB3,BB4,BB5,BB6,BB7,BB8,BB9,IST","*","*","*","*","*","*","*","*")</f>
        <v>0</v>
      </c>
      <c r="D10" s="101">
        <f>_xll.ITPMXL.Funktionen.XLVW($B$1,"LIQUIDITAET_I",D$4&amp;"01",D$4&amp;"12","*","*","BB1,BB2,BB3,BB4,BB5,BB6,BB7,BB8,BB9,IST","*","*","*","*","*","*","*","*")</f>
        <v>0</v>
      </c>
      <c r="E10" s="101">
        <f>_xll.ITPMXL.Funktionen.XLVW($B$1,"LIQUIDITAET_I",E$4&amp;"01",E$4&amp;"12","*","*","BB1,BB2,BB3,BB4,BB5,BB6,BB7,BB8,BB9,IST","*","*","*","*","*","*","*","*")</f>
        <v>0</v>
      </c>
      <c r="F10" s="101">
        <f>_xll.ITPMXL.Funktionen.XLVW($B$1,"LIQUIDITAET_I",F$4&amp;"01",F$4&amp;"12","*","*","BB1,BB2,BB3,BB4,BB5,BB6,BB7,BB8,BB9,IST","*","*","*","*","*","*","*","*")</f>
        <v>0</v>
      </c>
      <c r="G10" s="32"/>
      <c r="H10" s="32"/>
      <c r="I10" s="112"/>
      <c r="J10" s="108"/>
      <c r="K10" s="108"/>
      <c r="L10" s="108"/>
      <c r="M10" s="108"/>
      <c r="N10" s="108"/>
      <c r="O10" s="108"/>
      <c r="P10" s="109"/>
      <c r="Q10" s="32"/>
      <c r="R10" s="32"/>
    </row>
    <row r="11" spans="1:18" s="4" customFormat="1" x14ac:dyDescent="0.25">
      <c r="A11" s="99" t="s">
        <v>12</v>
      </c>
      <c r="B11" s="100"/>
      <c r="C11" s="102">
        <f>_xll.ITPMXL.Funktionen.BILWERT($B$1,"14400",C$4&amp;"01",C$4&amp;"12","0","*","*","BB1,BB2,BB3,BB4,BB5,BB6,BB7,BB8,BB9,IST","*","*","*","*","*","*","*","*","*")</f>
        <v>0</v>
      </c>
      <c r="D11" s="102">
        <f>_xll.ITPMXL.Funktionen.BILWERT($B$1,"14400",D$4&amp;"01",D$4&amp;"12","0","*","*","BB1,BB2,BB3,BB4,BB5,BB6,BB7,BB8,BB9,IST","*","*","*","*","*","*","*","*","*")</f>
        <v>0</v>
      </c>
      <c r="E11" s="102">
        <f>_xll.ITPMXL.Funktionen.BILWERT($B$1,"14400",E$4&amp;"01",E$4&amp;"12","0","*","*","BB1,BB2,BB3,BB4,BB5,BB6,BB7,BB8,BB9,IST","*","*","*","*","*","*","*","*","*")</f>
        <v>0</v>
      </c>
      <c r="F11" s="102">
        <f>_xll.ITPMXL.Funktionen.BILWERT($B$1,"14400",F$4&amp;"01",F$4&amp;"12","0","*","*","BB1,BB2,BB3,BB4,BB5,BB6,BB7,BB8,BB9,IST","*","*","*","*","*","*","*","*","*")</f>
        <v>0</v>
      </c>
      <c r="G11" s="38"/>
      <c r="H11" s="38"/>
      <c r="I11" s="113"/>
      <c r="J11" s="110"/>
      <c r="K11" s="110"/>
      <c r="L11" s="110"/>
      <c r="M11" s="110"/>
      <c r="N11" s="110"/>
      <c r="O11" s="110"/>
      <c r="P11" s="111"/>
      <c r="Q11" s="38"/>
      <c r="R11" s="38"/>
    </row>
    <row r="12" spans="1:18" s="5" customFormat="1" x14ac:dyDescent="0.25">
      <c r="A12" s="99" t="s">
        <v>13</v>
      </c>
      <c r="B12" s="100"/>
      <c r="C12" s="102">
        <f>_xll.ITPMXL.Funktionen.BILWERT($B$1,"24100,24103,24200,24300,24400,24403,24500,24600,24700,25000,25003,25006,25009,25100",C$4&amp;"01",C$4&amp;"12","1","*","*","BB1,BB2,BB3,BB4,BB5,BB6,BB7,BB8,BB9,IST","*","*","*","*","*","*","*","*","*")</f>
        <v>0</v>
      </c>
      <c r="D12" s="102">
        <f>_xll.ITPMXL.Funktionen.BILWERT($B$1,"24100,24103,24200,24300,24400,24403,24500,24600,24700,25000,25003,25006,25009,25100",D$4&amp;"01",D$4&amp;"12","1","*","*","BB1,BB2,BB3,BB4,BB5,BB6,BB7,BB8,BB9,IST","*","*","*","*","*","*","*","*","*")</f>
        <v>0</v>
      </c>
      <c r="E12" s="102">
        <f>_xll.ITPMXL.Funktionen.BILWERT($B$1,"24100,24103,24200,24300,24400,24403,24500,24600,24700,25000,25003,25006,25009,25100",E$4&amp;"01",E$4&amp;"12","1","*","*","BB1,BB2,BB3,BB4,BB5,BB6,BB7,BB8,BB9,IST","*","*","*","*","*","*","*","*","*")</f>
        <v>0</v>
      </c>
      <c r="F12" s="102">
        <f>_xll.ITPMXL.Funktionen.BILWERT($B$1,"24100,24103,24200,24300,24400,24403,24500,24600,24700,25000,25003,25006,25009,25100",F$4&amp;"01",F$4&amp;"12","1","*","*","BB1,BB2,BB3,BB4,BB5,BB6,BB7,BB8,BB9,IST","*","*","*","*","*","*","*","*","*")</f>
        <v>0</v>
      </c>
      <c r="G12" s="44"/>
      <c r="H12" s="44"/>
      <c r="I12" s="114"/>
      <c r="J12" s="115"/>
      <c r="K12" s="115"/>
      <c r="L12" s="115"/>
      <c r="M12" s="115"/>
      <c r="N12" s="115"/>
      <c r="O12" s="115"/>
      <c r="P12" s="116"/>
      <c r="Q12" s="44"/>
      <c r="R12" s="44"/>
    </row>
    <row r="13" spans="1:18" s="3" customFormat="1" x14ac:dyDescent="0.25">
      <c r="A13" s="99" t="s">
        <v>14</v>
      </c>
      <c r="B13" s="100"/>
      <c r="C13" s="101">
        <f>_xll.ITPMXL.Funktionen.XLVW($B$1,"LIQUIDITAET_II",C$4&amp;"01",C$4&amp;"12","*","*","BB1,BB2,BB3,BB4,BB5,BB6,BB7,BB8,BB9,IST","*","*","*","*","*","*","*","*")</f>
        <v>0</v>
      </c>
      <c r="D13" s="101">
        <f>_xll.ITPMXL.Funktionen.XLVW($B$1,"LIQUIDITAET_II",D$4&amp;"01",D$4&amp;"12","*","*","BB1,BB2,BB3,BB4,BB5,BB6,BB7,BB8,BB9,IST","*","*","*","*","*","*","*","*")</f>
        <v>0</v>
      </c>
      <c r="E13" s="101">
        <f>_xll.ITPMXL.Funktionen.XLVW($B$1,"LIQUIDITAET_II",E$4&amp;"01",E$4&amp;"12","*","*","BB1,BB2,BB3,BB4,BB5,BB6,BB7,BB8,BB9,IST","*","*","*","*","*","*","*","*")</f>
        <v>0</v>
      </c>
      <c r="F13" s="101">
        <f>_xll.ITPMXL.Funktionen.XLVW($B$1,"LIQUIDITAET_II",F$4&amp;"01",F$4&amp;"12","*","*","BB1,BB2,BB3,BB4,BB5,BB6,BB7,BB8,BB9,IST","*","*","*","*","*","*","*","*")</f>
        <v>0</v>
      </c>
      <c r="G13" s="32"/>
      <c r="H13" s="32"/>
      <c r="I13" s="112"/>
      <c r="J13" s="108"/>
      <c r="K13" s="108"/>
      <c r="L13" s="108"/>
      <c r="M13" s="108"/>
      <c r="N13" s="108"/>
      <c r="O13" s="108"/>
      <c r="P13" s="109"/>
      <c r="Q13" s="32"/>
      <c r="R13" s="32"/>
    </row>
    <row r="14" spans="1:18" s="4" customFormat="1" x14ac:dyDescent="0.25">
      <c r="A14" s="99" t="s">
        <v>15</v>
      </c>
      <c r="B14" s="100"/>
      <c r="C14" s="102">
        <f>_xll.ITPMXL.Funktionen.BILWERT($B$1,"14200,14201,14204,14230,14240,14250,14260,14270,14272,14275",C$4&amp;"01",C$4&amp;"12","0","*","*","BB1,BB2,BB3,BB4,BB5,BB6,BB7,BB8,BB9,IST","*","*","*","*","*","*","*","*","*")</f>
        <v>0</v>
      </c>
      <c r="D14" s="102">
        <f>_xll.ITPMXL.Funktionen.BILWERT($B$1,"14200,14201,14204,14230,14240,14250,14260,14270,14272,14275",D$4&amp;"01",D$4&amp;"12","0","*","*","BB1,BB2,BB3,BB4,BB5,BB6,BB7,BB8,BB9,IST","*","*","*","*","*","*","*","*","*")</f>
        <v>0</v>
      </c>
      <c r="E14" s="102">
        <f>_xll.ITPMXL.Funktionen.BILWERT($B$1,"14200,14201,14204,14230,14240,14250,14260,14270,14272,14275",E$4&amp;"01",E$4&amp;"12","0","*","*","BB1,BB2,BB3,BB4,BB5,BB6,BB7,BB8,BB9,IST","*","*","*","*","*","*","*","*","*")</f>
        <v>0</v>
      </c>
      <c r="F14" s="102">
        <f>_xll.ITPMXL.Funktionen.BILWERT($B$1,"14200,14201,14204,14230,14240,14250,14260,14270,14272,14275",F$4&amp;"01",F$4&amp;"12","0","*","*","BB1,BB2,BB3,BB4,BB5,BB6,BB7,BB8,BB9,IST","*","*","*","*","*","*","*","*","*")</f>
        <v>0</v>
      </c>
      <c r="G14" s="38"/>
      <c r="H14" s="38"/>
      <c r="I14" s="113"/>
      <c r="J14" s="110"/>
      <c r="K14" s="110"/>
      <c r="L14" s="110"/>
      <c r="M14" s="110"/>
      <c r="N14" s="110"/>
      <c r="O14" s="110"/>
      <c r="P14" s="111"/>
      <c r="Q14" s="38"/>
      <c r="R14" s="38"/>
    </row>
    <row r="15" spans="1:18" s="3" customFormat="1" x14ac:dyDescent="0.25">
      <c r="A15" s="99" t="s">
        <v>16</v>
      </c>
      <c r="B15" s="100"/>
      <c r="C15" s="101">
        <f>_xll.ITPMXL.Funktionen.XLVW($B$1,"LIQUIDITAET_III",C$4&amp;"01",C$4&amp;"12","*","*","BB1,BB2,BB3,BB4,BB5,BB6,BB7,BB8,BB9,IST","*","*","*","*","*","*","*","*")</f>
        <v>0</v>
      </c>
      <c r="D15" s="101">
        <f>_xll.ITPMXL.Funktionen.XLVW($B$1,"LIQUIDITAET_III",D$4&amp;"01",D$4&amp;"12","*","*","BB1,BB2,BB3,BB4,BB5,BB6,BB7,BB8,BB9,IST","*","*","*","*","*","*","*","*")</f>
        <v>0</v>
      </c>
      <c r="E15" s="101">
        <f>_xll.ITPMXL.Funktionen.XLVW($B$1,"LIQUIDITAET_III",E$4&amp;"01",E$4&amp;"12","*","*","BB1,BB2,BB3,BB4,BB5,BB6,BB7,BB8,BB9,IST","*","*","*","*","*","*","*","*")</f>
        <v>0</v>
      </c>
      <c r="F15" s="101">
        <f>_xll.ITPMXL.Funktionen.XLVW($B$1,"LIQUIDITAET_III",F$4&amp;"01",F$4&amp;"12","*","*","BB1,BB2,BB3,BB4,BB5,BB6,BB7,BB8,BB9,IST","*","*","*","*","*","*","*","*")</f>
        <v>0</v>
      </c>
      <c r="G15" s="32"/>
      <c r="H15" s="32"/>
      <c r="I15" s="112"/>
      <c r="J15" s="108"/>
      <c r="K15" s="108"/>
      <c r="L15" s="108"/>
      <c r="M15" s="108"/>
      <c r="N15" s="108"/>
      <c r="O15" s="108"/>
      <c r="P15" s="109"/>
      <c r="Q15" s="32"/>
      <c r="R15" s="32"/>
    </row>
    <row r="16" spans="1:18" s="4" customFormat="1" x14ac:dyDescent="0.25">
      <c r="A16" s="99" t="s">
        <v>17</v>
      </c>
      <c r="B16" s="100"/>
      <c r="C16" s="102">
        <f>_xll.ITPMXL.Funktionen.BILWERT($B$1,"141*",C$4&amp;"01",C$4&amp;"12","0","*","*","BB1,BB2,BB3,BB4,BB5,BB6,BB7,BB8,BB9,IST","*","*","*","*","*","*","*","*","*")</f>
        <v>0</v>
      </c>
      <c r="D16" s="102">
        <f>_xll.ITPMXL.Funktionen.BILWERT($B$1,"141*",D$4&amp;"01",D$4&amp;"12","0","*","*","BB1,BB2,BB3,BB4,BB5,BB6,BB7,BB8,BB9,IST","*","*","*","*","*","*","*","*","*")</f>
        <v>0</v>
      </c>
      <c r="E16" s="102">
        <f>_xll.ITPMXL.Funktionen.BILWERT($B$1,"141*",E$4&amp;"01",E$4&amp;"12","0","*","*","BB1,BB2,BB3,BB4,BB5,BB6,BB7,BB8,BB9,IST","*","*","*","*","*","*","*","*","*")</f>
        <v>0</v>
      </c>
      <c r="F16" s="102">
        <f>_xll.ITPMXL.Funktionen.BILWERT($B$1,"141*",F$4&amp;"01",F$4&amp;"12","0","*","*","BB1,BB2,BB3,BB4,BB5,BB6,BB7,BB8,BB9,IST","*","*","*","*","*","*","*","*","*")</f>
        <v>0</v>
      </c>
      <c r="G16" s="38"/>
      <c r="H16" s="38"/>
      <c r="I16" s="113"/>
      <c r="J16" s="110"/>
      <c r="K16" s="110"/>
      <c r="L16" s="110"/>
      <c r="M16" s="110"/>
      <c r="N16" s="110"/>
      <c r="O16" s="110"/>
      <c r="P16" s="111"/>
      <c r="Q16" s="38"/>
      <c r="R16" s="38"/>
    </row>
    <row r="17" spans="1:18" s="3" customFormat="1" x14ac:dyDescent="0.25">
      <c r="A17" s="99" t="s">
        <v>18</v>
      </c>
      <c r="B17" s="100"/>
      <c r="C17" s="101">
        <f>_xll.ITPMXL.Funktionen.XLVW($B$1,"EIGENKAPITALQUOTE",C$4&amp;"01",C$4&amp;"12","*","*","BB1,BB2,BB3,BB4,BB5,BB6,BB7,BB8,BB9,IST","*","*","*","*","*","*","*","*")</f>
        <v>0</v>
      </c>
      <c r="D17" s="101">
        <f>_xll.ITPMXL.Funktionen.XLVW($B$1,"EIGENKAPITALQUOTE",D$4&amp;"01",D$4&amp;"12","*","*","BB1,BB2,BB3,BB4,BB5,BB6,BB7,BB8,BB9,IST","*","*","*","*","*","*","*","*")</f>
        <v>0</v>
      </c>
      <c r="E17" s="101">
        <f>_xll.ITPMXL.Funktionen.XLVW($B$1,"EIGENKAPITALQUOTE",E$4&amp;"01",E$4&amp;"12","*","*","BB1,BB2,BB3,BB4,BB5,BB6,BB7,BB8,BB9,IST","*","*","*","*","*","*","*","*")</f>
        <v>0</v>
      </c>
      <c r="F17" s="101">
        <f>_xll.ITPMXL.Funktionen.XLVW($B$1,"EIGENKAPITALQUOTE",F$4&amp;"01",F$4&amp;"12","*","*","BB1,BB2,BB3,BB4,BB5,BB6,BB7,BB8,BB9,IST","*","*","*","*","*","*","*","*")</f>
        <v>0</v>
      </c>
      <c r="G17" s="32"/>
      <c r="H17" s="32"/>
      <c r="I17" s="112"/>
      <c r="J17" s="108"/>
      <c r="K17" s="108"/>
      <c r="L17" s="108"/>
      <c r="M17" s="108"/>
      <c r="N17" s="108"/>
      <c r="O17" s="108"/>
      <c r="P17" s="109"/>
      <c r="Q17" s="32"/>
      <c r="R17" s="32"/>
    </row>
    <row r="18" spans="1:18" s="4" customFormat="1" x14ac:dyDescent="0.25">
      <c r="A18" s="99" t="s">
        <v>7</v>
      </c>
      <c r="B18" s="100"/>
      <c r="C18" s="102">
        <f>_xll.ITPMXL.Funktionen.BILWERT($B$1,"20*,21*",C$4&amp;"01",C$4&amp;"12","1","*","*","BB1,BB2,BB3,BB4,BB5,BB6,BB7,BB8,BB9,IST","*","*","*","*","*","*","*","*","*")</f>
        <v>0</v>
      </c>
      <c r="D18" s="102">
        <f>_xll.ITPMXL.Funktionen.BILWERT($B$1,"20*,21*",D$4&amp;"01",D$4&amp;"12","1","*","*","BB1,BB2,BB3,BB4,BB5,BB6,BB7,BB8,BB9,IST","*","*","*","*","*","*","*","*","*")</f>
        <v>0</v>
      </c>
      <c r="E18" s="102">
        <f>_xll.ITPMXL.Funktionen.BILWERT($B$1,"20*,21*",E$4&amp;"01",E$4&amp;"12","1","*","*","BB1,BB2,BB3,BB4,BB5,BB6,BB7,BB8,BB9,IST","*","*","*","*","*","*","*","*","*")</f>
        <v>0</v>
      </c>
      <c r="F18" s="102">
        <f>_xll.ITPMXL.Funktionen.BILWERT($B$1,"20*,21*",F$4&amp;"01",F$4&amp;"12","1","*","*","BB1,BB2,BB3,BB4,BB5,BB6,BB7,BB8,BB9,IST","*","*","*","*","*","*","*","*","*")</f>
        <v>0</v>
      </c>
      <c r="G18" s="38"/>
      <c r="H18" s="38"/>
      <c r="I18" s="113"/>
      <c r="J18" s="110"/>
      <c r="K18" s="110"/>
      <c r="L18" s="110"/>
      <c r="M18" s="110"/>
      <c r="N18" s="110"/>
      <c r="O18" s="110"/>
      <c r="P18" s="111"/>
      <c r="Q18" s="38"/>
      <c r="R18" s="38"/>
    </row>
    <row r="19" spans="1:18" s="4" customFormat="1" x14ac:dyDescent="0.25">
      <c r="A19" s="99" t="s">
        <v>19</v>
      </c>
      <c r="B19" s="100"/>
      <c r="C19" s="102">
        <f>_xll.ITPMXL.Funktionen.BILWERT($B$1,"22000",C$4&amp;"01",C$4&amp;"12","1","*","*","BB1,BB2,BB3,BB4,BB5,BB6,BB7,BB8,BB9,IST","*","*","*","*","*","*","*","*","*")/2</f>
        <v>0</v>
      </c>
      <c r="D19" s="102">
        <f>_xll.ITPMXL.Funktionen.BILWERT($B$1,"22000",D$4&amp;"01",D$4&amp;"12","1","*","*","BB1,BB2,BB3,BB4,BB5,BB6,BB7,BB8,BB9,IST","*","*","*","*","*","*","*","*","*")/2</f>
        <v>0</v>
      </c>
      <c r="E19" s="102">
        <f>_xll.ITPMXL.Funktionen.BILWERT($B$1,"22000",E$4&amp;"01",E$4&amp;"12","1","*","*","BB1,BB2,BB3,BB4,BB5,BB6,BB7,BB8,BB9,IST","*","*","*","*","*","*","*","*","*")/2</f>
        <v>0</v>
      </c>
      <c r="F19" s="102">
        <f>_xll.ITPMXL.Funktionen.BILWERT($B$1,"22000",F$4&amp;"01",F$4&amp;"12","1","*","*","BB1,BB2,BB3,BB4,BB5,BB6,BB7,BB8,BB9,IST","*","*","*","*","*","*","*","*","*")/2</f>
        <v>0</v>
      </c>
      <c r="G19" s="38"/>
      <c r="H19" s="38"/>
      <c r="I19" s="113"/>
      <c r="J19" s="110"/>
      <c r="K19" s="110"/>
      <c r="L19" s="110"/>
      <c r="M19" s="110"/>
      <c r="N19" s="110"/>
      <c r="O19" s="110"/>
      <c r="P19" s="111"/>
      <c r="Q19" s="38"/>
      <c r="R19" s="38"/>
    </row>
    <row r="20" spans="1:18" s="5" customFormat="1" ht="15.75" thickBot="1" x14ac:dyDescent="0.3">
      <c r="A20" s="99" t="s">
        <v>20</v>
      </c>
      <c r="B20" s="100"/>
      <c r="C20" s="102">
        <f>_xll.ITPMXL.Funktionen.BILWERT($B$1,"1*",C$4&amp;"01",C$4&amp;"12","0","*","*","BB1,BB2,BB3,BB4,BB5,BB6,BB7,BB8,BB9,IST","*","*","*","*","*","*","*","*","*")</f>
        <v>0</v>
      </c>
      <c r="D20" s="102">
        <f>_xll.ITPMXL.Funktionen.BILWERT($B$1,"1*",D$4&amp;"01",D$4&amp;"12","0","*","*","BB1,BB2,BB3,BB4,BB5,BB6,BB7,BB8,BB9,IST","*","*","*","*","*","*","*","*","*")</f>
        <v>0</v>
      </c>
      <c r="E20" s="102">
        <f>_xll.ITPMXL.Funktionen.BILWERT($B$1,"1*",E$4&amp;"01",E$4&amp;"12","0","*","*","BB1,BB2,BB3,BB4,BB5,BB6,BB7,BB8,BB9,IST","*","*","*","*","*","*","*","*","*")</f>
        <v>0</v>
      </c>
      <c r="F20" s="102">
        <f>_xll.ITPMXL.Funktionen.BILWERT($B$1,"1*",F$4&amp;"01",F$4&amp;"12","0","*","*","BB1,BB2,BB3,BB4,BB5,BB6,BB7,BB8,BB9,IST","*","*","*","*","*","*","*","*","*")</f>
        <v>0</v>
      </c>
      <c r="G20" s="44"/>
      <c r="H20" s="44"/>
      <c r="I20" s="117"/>
      <c r="J20" s="118"/>
      <c r="K20" s="118"/>
      <c r="L20" s="118"/>
      <c r="M20" s="118"/>
      <c r="N20" s="118"/>
      <c r="O20" s="118"/>
      <c r="P20" s="119"/>
      <c r="Q20" s="44"/>
      <c r="R20" s="44"/>
    </row>
    <row r="21" spans="1:18" s="3" customFormat="1" x14ac:dyDescent="0.25">
      <c r="A21" s="99" t="s">
        <v>21</v>
      </c>
      <c r="B21" s="100"/>
      <c r="C21" s="101">
        <f>_xll.ITPMXL.Funktionen.XLVW($B$1,"WORKINGCAPITALRATIO_1",C$4&amp;"01",C$4&amp;"12","*","*","BB1,BB2,BB3,BB4,BB5,BB6,BB7,BB8,BB9,IST","*","*","*","*","*","*","*","*")</f>
        <v>0</v>
      </c>
      <c r="D21" s="101">
        <f>_xll.ITPMXL.Funktionen.XLVW($B$1,"WORKINGCAPITALRATIO_1",D$4&amp;"01",D$4&amp;"12","*","*","BB1,BB2,BB3,BB4,BB5,BB6,BB7,BB8,BB9,IST","*","*","*","*","*","*","*","*")</f>
        <v>0</v>
      </c>
      <c r="E21" s="101">
        <f>_xll.ITPMXL.Funktionen.XLVW($B$1,"WORKINGCAPITALRATIO_1",E$4&amp;"01",E$4&amp;"12","*","*","BB1,BB2,BB3,BB4,BB5,BB6,BB7,BB8,BB9,IST","*","*","*","*","*","*","*","*")</f>
        <v>0</v>
      </c>
      <c r="F21" s="101">
        <f>_xll.ITPMXL.Funktionen.XLVW($B$1,"WORKINGCAPITALRATIO_1",F$4&amp;"01",F$4&amp;"12","*","*","BB1,BB2,BB3,BB4,BB5,BB6,BB7,BB8,BB9,IST","*","*","*","*","*","*","*","*")</f>
        <v>0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 s="4" customFormat="1" x14ac:dyDescent="0.25">
      <c r="A22" s="99" t="s">
        <v>22</v>
      </c>
      <c r="B22" s="100"/>
      <c r="C22" s="102">
        <f>_xll.ITPMXL.Funktionen.BILWERT($B$1,"14*",C$4&amp;"01",C$4&amp;"12","0","*","*","BB1,BB2,BB3,BB4,BB5,BB6,BB7,BB8,BB9,IST","*","*","*","*","*","*","*","*","*")</f>
        <v>0</v>
      </c>
      <c r="D22" s="102">
        <f>_xll.ITPMXL.Funktionen.BILWERT($B$1,"14*",D$4&amp;"01",D$4&amp;"12","0","*","*","BB1,BB2,BB3,BB4,BB5,BB6,BB7,BB8,BB9,IST","*","*","*","*","*","*","*","*","*")</f>
        <v>0</v>
      </c>
      <c r="E22" s="102">
        <f>_xll.ITPMXL.Funktionen.BILWERT($B$1,"14*",E$4&amp;"01",E$4&amp;"12","0","*","*","BB1,BB2,BB3,BB4,BB5,BB6,BB7,BB8,BB9,IST","*","*","*","*","*","*","*","*","*")</f>
        <v>0</v>
      </c>
      <c r="F22" s="102">
        <f>_xll.ITPMXL.Funktionen.BILWERT($B$1,"14*",F$4&amp;"01",F$4&amp;"12","0","*","*","BB1,BB2,BB3,BB4,BB5,BB6,BB7,BB8,BB9,IST","*","*","*","*","*","*","*","*","*")</f>
        <v>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s="3" customFormat="1" x14ac:dyDescent="0.25">
      <c r="A23" s="99" t="s">
        <v>23</v>
      </c>
      <c r="B23" s="100"/>
      <c r="C23" s="101">
        <f>_xll.ITPMXL.Funktionen.XLVW($B$1,"WORKINGCAPITALRATIO_2",C$4&amp;"01",C$4&amp;"12","*","*","BB1,BB2,BB3,BB4,BB5,BB6,BB7,BB8,BB9,IST","*","*","*","*","*","*","*","*")</f>
        <v>0</v>
      </c>
      <c r="D23" s="101">
        <f>_xll.ITPMXL.Funktionen.XLVW($B$1,"WORKINGCAPITALRATIO_2",D$4&amp;"01",D$4&amp;"12","*","*","BB1,BB2,BB3,BB4,BB5,BB6,BB7,BB8,BB9,IST","*","*","*","*","*","*","*","*")</f>
        <v>0</v>
      </c>
      <c r="E23" s="101">
        <f>_xll.ITPMXL.Funktionen.XLVW($B$1,"WORKINGCAPITALRATIO_2",E$4&amp;"01",E$4&amp;"12","*","*","BB1,BB2,BB3,BB4,BB5,BB6,BB7,BB8,BB9,IST","*","*","*","*","*","*","*","*")</f>
        <v>0</v>
      </c>
      <c r="F23" s="101">
        <f>_xll.ITPMXL.Funktionen.XLVW($B$1,"WORKINGCAPITALRATIO_2",F$4&amp;"01",F$4&amp;"12","*","*","BB1,BB2,BB3,BB4,BB5,BB6,BB7,BB8,BB9,IST","*","*","*","*","*","*","*","*")</f>
        <v>0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s="5" customFormat="1" x14ac:dyDescent="0.25">
      <c r="A24" s="99" t="s">
        <v>22</v>
      </c>
      <c r="B24" s="100"/>
      <c r="C24" s="102">
        <f>_xll.ITPMXL.Funktionen.BILWERT($B$1,"14*",C$4&amp;"01",C$4&amp;"12","0","*","*","BB1,BB2,BB3,BB4,BB5,BB6,BB7,BB8,BB9,IST","*","*","*","*","*","*","*","*","*")</f>
        <v>0</v>
      </c>
      <c r="D24" s="102">
        <f>_xll.ITPMXL.Funktionen.BILWERT($B$1,"14*",D$4&amp;"01",D$4&amp;"12","0","*","*","BB1,BB2,BB3,BB4,BB5,BB6,BB7,BB8,BB9,IST","*","*","*","*","*","*","*","*","*")</f>
        <v>0</v>
      </c>
      <c r="E24" s="102">
        <f>_xll.ITPMXL.Funktionen.BILWERT($B$1,"14*",E$4&amp;"01",E$4&amp;"12","0","*","*","BB1,BB2,BB3,BB4,BB5,BB6,BB7,BB8,BB9,IST","*","*","*","*","*","*","*","*","*")</f>
        <v>0</v>
      </c>
      <c r="F24" s="102">
        <f>_xll.ITPMXL.Funktionen.BILWERT($B$1,"14*",F$4&amp;"01",F$4&amp;"12","0","*","*","BB1,BB2,BB3,BB4,BB5,BB6,BB7,BB8,BB9,IST","*","*","*","*","*","*","*","*","*")</f>
        <v>0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s="3" customFormat="1" x14ac:dyDescent="0.25">
      <c r="A25" s="99" t="s">
        <v>25</v>
      </c>
      <c r="B25" s="100"/>
      <c r="C25" s="101">
        <f>_xll.ITPMXL.Funktionen.XLVW($B$1,"VERSCHULDUNGSGRAD",C$4&amp;"01",C$4&amp;"12","*","*","BB1,BB2,BB3,BB4,BB5,BB6,BB7,BB8,BB9,IST","*","*","*","*","*","*","*","*")</f>
        <v>0</v>
      </c>
      <c r="D25" s="101">
        <f>_xll.ITPMXL.Funktionen.XLVW($B$1,"VERSCHULDUNGSGRAD",D$4&amp;"01",D$4&amp;"12","*","*","BB1,BB2,BB3,BB4,BB5,BB6,BB7,BB8,BB9,IST","*","*","*","*","*","*","*","*")</f>
        <v>0</v>
      </c>
      <c r="E25" s="101">
        <f>_xll.ITPMXL.Funktionen.XLVW($B$1,"VERSCHULDUNGSGRAD",E$4&amp;"01",E$4&amp;"12","*","*","BB1,BB2,BB3,BB4,BB5,BB6,BB7,BB8,BB9,IST","*","*","*","*","*","*","*","*")</f>
        <v>0</v>
      </c>
      <c r="F25" s="101">
        <f>_xll.ITPMXL.Funktionen.XLVW($B$1,"VERSCHULDUNGSGRAD",F$4&amp;"01",F$4&amp;"12","*","*","BB1,BB2,BB3,BB4,BB5,BB6,BB7,BB8,BB9,IST","*","*","*","*","*","*","*","*")</f>
        <v>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4" customFormat="1" x14ac:dyDescent="0.25">
      <c r="A26" s="99" t="s">
        <v>27</v>
      </c>
      <c r="B26" s="100"/>
      <c r="C26" s="102">
        <f>_xll.ITPMXL.Funktionen.BILWERT($B$1,"22*,23*,24*,25*,26*",C$4&amp;"01",C$4&amp;"12","1","*","*","BB1,BB2,BB3,BB4,BB5,BB6,BB7,BB8,BB9,IST","*","*","*","*","*","*","*","*","*")</f>
        <v>0</v>
      </c>
      <c r="D26" s="102">
        <f>_xll.ITPMXL.Funktionen.BILWERT($B$1,"22*,23*,24*,25*,26*",D$4&amp;"01",D$4&amp;"12","1","*","*","BB1,BB2,BB3,BB4,BB5,BB6,BB7,BB8,BB9,IST","*","*","*","*","*","*","*","*","*")</f>
        <v>0</v>
      </c>
      <c r="E26" s="102">
        <f>_xll.ITPMXL.Funktionen.BILWERT($B$1,"22*,23*,24*,25*,26*",E$4&amp;"01",E$4&amp;"12","1","*","*","BB1,BB2,BB3,BB4,BB5,BB6,BB7,BB8,BB9,IST","*","*","*","*","*","*","*","*","*")</f>
        <v>0</v>
      </c>
      <c r="F26" s="102">
        <f>_xll.ITPMXL.Funktionen.BILWERT($B$1,"22*,23*,24*,25*,26*",F$4&amp;"01",F$4&amp;"12","1","*","*","BB1,BB2,BB3,BB4,BB5,BB6,BB7,BB8,BB9,IST","*","*","*","*","*","*","*","*","*")</f>
        <v>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s="3" customFormat="1" x14ac:dyDescent="0.25">
      <c r="A27" s="99" t="s">
        <v>29</v>
      </c>
      <c r="B27" s="100"/>
      <c r="C27" s="101">
        <f>_xll.ITPMXL.Funktionen.XLVW($B$1,"EIGENKAPITALRENTABILITAET",C$4&amp;"01",C$4&amp;"12","*","*","BB1,BB2,BB3,BB4,BB5,BB6,BB7,BB8,BB9,IST","*","*","*","*","*","*","*","*")</f>
        <v>0</v>
      </c>
      <c r="D27" s="101">
        <f>_xll.ITPMXL.Funktionen.XLVW($B$1,"EIGENKAPITALRENTABILITAET",D$4&amp;"01",D$4&amp;"12","*","*","BB1,BB2,BB3,BB4,BB5,BB6,BB7,BB8,BB9,IST","*","*","*","*","*","*","*","*")</f>
        <v>0</v>
      </c>
      <c r="E27" s="101">
        <f>_xll.ITPMXL.Funktionen.XLVW($B$1,"EIGENKAPITALRENTABILITAET",E$4&amp;"01",E$4&amp;"12","*","*","BB1,BB2,BB3,BB4,BB5,BB6,BB7,BB8,BB9,IST","*","*","*","*","*","*","*","*")</f>
        <v>0</v>
      </c>
      <c r="F27" s="101">
        <f>_xll.ITPMXL.Funktionen.XLVW($B$1,"EIGENKAPITALRENTABILITAET",F$4&amp;"01",F$4&amp;"12","*","*","BB1,BB2,BB3,BB4,BB5,BB6,BB7,BB8,BB9,IST","*","*","*","*","*","*","*","*")</f>
        <v>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s="4" customFormat="1" x14ac:dyDescent="0.25">
      <c r="A28" s="99" t="s">
        <v>30</v>
      </c>
      <c r="B28" s="100"/>
      <c r="C28" s="102">
        <f>_xll.ITPMXL.Funktionen.GUVWERT($B$1,"31*,32*,33*,34*,35*,36*,37*,38*,391*,392*",C$4&amp;"01",C$4&amp;"12","1","*","*","BB1,BB2,BB3,BB4,BB5,BB6,BB7,BB8,BB9,IST","*","*","*","*","*","*","*","*","*")</f>
        <v>0</v>
      </c>
      <c r="D28" s="102">
        <f>_xll.ITPMXL.Funktionen.GUVWERT($B$1,"31*,32*,33*,34*,35*,36*,37*,38*,391*,392*",D$4&amp;"01",D$4&amp;"12","1","*","*","BB1,BB2,BB3,BB4,BB5,BB6,BB7,BB8,BB9,IST","*","*","*","*","*","*","*","*","*")</f>
        <v>0</v>
      </c>
      <c r="E28" s="102">
        <f>_xll.ITPMXL.Funktionen.GUVWERT($B$1,"31*,32*,33*,34*,35*,36*,37*,38*,391*,392*",E$4&amp;"01",E$4&amp;"12","1","*","*","BB1,BB2,BB3,BB4,BB5,BB6,BB7,BB8,BB9,IST","*","*","*","*","*","*","*","*","*")</f>
        <v>0</v>
      </c>
      <c r="F28" s="102">
        <f>_xll.ITPMXL.Funktionen.GUVWERT($B$1,"31*,32*,33*,34*,35*,36*,37*,38*,391*,392*",F$4&amp;"01",F$4&amp;"12","1","*","*","BB1,BB2,BB3,BB4,BB5,BB6,BB7,BB8,BB9,IST","*","*","*","*","*","*","*","*","*")</f>
        <v>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s="3" customFormat="1" x14ac:dyDescent="0.25">
      <c r="A29" s="99" t="s">
        <v>33</v>
      </c>
      <c r="B29" s="100"/>
      <c r="C29" s="101">
        <f>_xll.ITPMXL.Funktionen.XLVW($B$1,"GESAMTKAPITALRENTABILITAET",C$4&amp;"01",C$4&amp;"12","*","*","BB1,BB2,BB3,BB4,BB5,BB6,BB7,BB8,BB9,IST","*","*","*","*","*","*","*","*")</f>
        <v>0</v>
      </c>
      <c r="D29" s="101">
        <f>_xll.ITPMXL.Funktionen.XLVW($B$1,"GESAMTKAPITALRENTABILITAET",D$4&amp;"01",D$4&amp;"12","*","*","BB1,BB2,BB3,BB4,BB5,BB6,BB7,BB8,BB9,IST","*","*","*","*","*","*","*","*")</f>
        <v>0</v>
      </c>
      <c r="E29" s="101">
        <f>_xll.ITPMXL.Funktionen.XLVW($B$1,"GESAMTKAPITALRENTABILITAET",E$4&amp;"01",E$4&amp;"12","*","*","BB1,BB2,BB3,BB4,BB5,BB6,BB7,BB8,BB9,IST","*","*","*","*","*","*","*","*")</f>
        <v>0</v>
      </c>
      <c r="F29" s="101">
        <f>_xll.ITPMXL.Funktionen.XLVW($B$1,"GESAMTKAPITALRENTABILITAET",F$4&amp;"01",F$4&amp;"12","*","*","BB1,BB2,BB3,BB4,BB5,BB6,BB7,BB8,BB9,IST","*","*","*","*","*","*","*","*")</f>
        <v>0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s="4" customFormat="1" x14ac:dyDescent="0.25">
      <c r="A30" s="99" t="s">
        <v>34</v>
      </c>
      <c r="B30" s="100"/>
      <c r="C30" s="102">
        <f>_xll.ITPMXL.Funktionen.GUVWERT($B$1,"31*,32*,33*,34*,35*,36*,37*,38100,391*,392*",C$4&amp;"01",C$4&amp;"12","1","*","*","BB1,BB2,BB3,BB4,BB5,BB6,BB7,BB8,BB9,IST","*","*","*","*","*","*","*","*","*")</f>
        <v>0</v>
      </c>
      <c r="D30" s="102">
        <f>_xll.ITPMXL.Funktionen.GUVWERT($B$1,"31*,32*,33*,34*,35*,36*,37*,38100,391*,392*",D$4&amp;"01",D$4&amp;"12","1","*","*","BB1,BB2,BB3,BB4,BB5,BB6,BB7,BB8,BB9,IST","*","*","*","*","*","*","*","*","*")</f>
        <v>0</v>
      </c>
      <c r="E30" s="102">
        <f>_xll.ITPMXL.Funktionen.GUVWERT($B$1,"31*,32*,33*,34*,35*,36*,37*,38100,391*,392*",E$4&amp;"01",E$4&amp;"12","1","*","*","BB1,BB2,BB3,BB4,BB5,BB6,BB7,BB8,BB9,IST","*","*","*","*","*","*","*","*","*")</f>
        <v>0</v>
      </c>
      <c r="F30" s="102">
        <f>_xll.ITPMXL.Funktionen.GUVWERT($B$1,"31*,32*,33*,34*,35*,36*,37*,38100,391*,392*",F$4&amp;"01",F$4&amp;"12","1","*","*","BB1,BB2,BB3,BB4,BB5,BB6,BB7,BB8,BB9,IST","*","*","*","*","*","*","*","*","*")</f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s="5" customFormat="1" x14ac:dyDescent="0.25">
      <c r="A31" s="99" t="s">
        <v>20</v>
      </c>
      <c r="B31" s="100"/>
      <c r="C31" s="102">
        <f>_xll.ITPMXL.Funktionen.BILWERT($B$1,"1*",C$4&amp;"01",C$4&amp;"12","0","*","*","BB1,BB2,BB3,BB4,BB5,BB6,BB7,BB8,BB9,IST","*","*","*","*","*","*","*","*","*")</f>
        <v>0</v>
      </c>
      <c r="D31" s="102">
        <f>_xll.ITPMXL.Funktionen.BILWERT($B$1,"1*",D$4&amp;"01",D$4&amp;"12","0","*","*","BB1,BB2,BB3,BB4,BB5,BB6,BB7,BB8,BB9,IST","*","*","*","*","*","*","*","*","*")</f>
        <v>0</v>
      </c>
      <c r="E31" s="102">
        <f>_xll.ITPMXL.Funktionen.BILWERT($B$1,"1*",E$4&amp;"01",E$4&amp;"12","0","*","*","BB1,BB2,BB3,BB4,BB5,BB6,BB7,BB8,BB9,IST","*","*","*","*","*","*","*","*","*")</f>
        <v>0</v>
      </c>
      <c r="F31" s="102">
        <f>_xll.ITPMXL.Funktionen.BILWERT($B$1,"1*",F$4&amp;"01",F$4&amp;"12","0","*","*","BB1,BB2,BB3,BB4,BB5,BB6,BB7,BB8,BB9,IST","*","*","*","*","*","*","*","*","*")</f>
        <v>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8" s="3" customFormat="1" x14ac:dyDescent="0.25">
      <c r="A32" s="99" t="s">
        <v>37</v>
      </c>
      <c r="B32" s="100"/>
      <c r="C32" s="101">
        <f>_xll.ITPMXL.Funktionen.XLVW($B$1,"UMSATZRENTABILITAETUGVS",C$4&amp;"01",C$4&amp;"12","*","*","BB1,BB2,BB3,BB4,BB5,BB6,BB7,BB8,BB9,IST","*","*","*","*","*","*","*","*")</f>
        <v>0</v>
      </c>
      <c r="D32" s="101">
        <f>_xll.ITPMXL.Funktionen.XLVW($B$1,"UMSATZRENTABILITAETUGVS",D$4&amp;"01",D$4&amp;"12","*","*","BB1,BB2,BB3,BB4,BB5,BB6,BB7,BB8,BB9,IST","*","*","*","*","*","*","*","*")</f>
        <v>0</v>
      </c>
      <c r="E32" s="101">
        <f>_xll.ITPMXL.Funktionen.XLVW($B$1,"UMSATZRENTABILITAETUGVS",E$4&amp;"01",E$4&amp;"12","*","*","BB1,BB2,BB3,BB4,BB5,BB6,BB7,BB8,BB9,IST","*","*","*","*","*","*","*","*")</f>
        <v>0</v>
      </c>
      <c r="F32" s="101">
        <f>_xll.ITPMXL.Funktionen.XLVW($B$1,"UMSATZRENTABILITAETUGVS",F$4&amp;"01",F$4&amp;"12","*","*","BB1,BB2,BB3,BB4,BB5,BB6,BB7,BB8,BB9,IST","*","*","*","*","*","*","*","*")</f>
        <v>0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9" s="5" customFormat="1" x14ac:dyDescent="0.25">
      <c r="A33" s="99" t="s">
        <v>38</v>
      </c>
      <c r="B33" s="100"/>
      <c r="C33" s="102">
        <f>_xll.ITPMXL.Funktionen.GUVWERT($B$1,"311*",C$4&amp;"01",C$4&amp;"12","1","*","*","BB1,BB2,BB3,BB4,BB5,BB6,BB7,BB8,BB9,IST","*","*","*","*","*","*","*","*","*")</f>
        <v>0</v>
      </c>
      <c r="D33" s="102">
        <f>_xll.ITPMXL.Funktionen.GUVWERT($B$1,"311*",D$4&amp;"01",D$4&amp;"12","1","*","*","BB1,BB2,BB3,BB4,BB5,BB6,BB7,BB8,BB9,IST","*","*","*","*","*","*","*","*","*")</f>
        <v>0</v>
      </c>
      <c r="E33" s="102">
        <f>_xll.ITPMXL.Funktionen.GUVWERT($B$1,"311*",E$4&amp;"01",E$4&amp;"12","1","*","*","BB1,BB2,BB3,BB4,BB5,BB6,BB7,BB8,BB9,IST","*","*","*","*","*","*","*","*","*")</f>
        <v>0</v>
      </c>
      <c r="F33" s="102">
        <f>_xll.ITPMXL.Funktionen.GUVWERT($B$1,"311*",F$4&amp;"01",F$4&amp;"12","1","*","*","BB1,BB2,BB3,BB4,BB5,BB6,BB7,BB8,BB9,IST","*","*","*","*","*","*","*","*","*")</f>
        <v>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19" s="3" customFormat="1" x14ac:dyDescent="0.25">
      <c r="A34" s="99" t="s">
        <v>39</v>
      </c>
      <c r="B34" s="100"/>
      <c r="C34" s="101">
        <f>_xll.ITPMXL.Funktionen.XLVW($B$1,"UMSATZRENTABILITAETOBE",C$4&amp;"01",C$4&amp;"12","*","*","BB1,BB2,BB3,BB4,BB5,BB6,BB7,BB8,BB9,IST","*","*","*","*","*","*","*","*")</f>
        <v>0</v>
      </c>
      <c r="D34" s="101">
        <f>_xll.ITPMXL.Funktionen.XLVW($B$1,"UMSATZRENTABILITAETOBE",D$4&amp;"01",D$4&amp;"12","*","*","BB1,BB2,BB3,BB4,BB5,BB6,BB7,BB8,BB9,IST","*","*","*","*","*","*","*","*")</f>
        <v>0</v>
      </c>
      <c r="E34" s="101">
        <f>_xll.ITPMXL.Funktionen.XLVW($B$1,"UMSATZRENTABILITAETOBE",E$4&amp;"01",E$4&amp;"12","*","*","BB1,BB2,BB3,BB4,BB5,BB6,BB7,BB8,BB9,IST","*","*","*","*","*","*","*","*")</f>
        <v>0</v>
      </c>
      <c r="F34" s="101">
        <f>_xll.ITPMXL.Funktionen.XLVW($B$1,"UMSATZRENTABILITAETOBE",F$4&amp;"01",F$4&amp;"12","*","*","BB1,BB2,BB3,BB4,BB5,BB6,BB7,BB8,BB9,IST","*","*","*","*","*","*","*","*")</f>
        <v>0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9" s="4" customFormat="1" x14ac:dyDescent="0.25">
      <c r="A35" s="99" t="s">
        <v>40</v>
      </c>
      <c r="B35" s="100"/>
      <c r="C35" s="102">
        <f>_xll.ITPMXL.Funktionen.GUVWERT($B$1,"31*,32*,33*,34*,35*,39400*",C$4&amp;"01",C$4&amp;"12","1","*","*","BB1,BB2,BB3,BB4,BB5,BB6,BB7,BB8,BB9,IST","*","*","*","*","*","*","*","*","*")</f>
        <v>0</v>
      </c>
      <c r="D35" s="102">
        <f>_xll.ITPMXL.Funktionen.GUVWERT($B$1,"31*,32*,33*,34*,35*,39400*",D$4&amp;"01",D$4&amp;"12","1","*","*","BB1,BB2,BB3,BB4,BB5,BB6,BB7,BB8,BB9,IST","*","*","*","*","*","*","*","*","*")</f>
        <v>0</v>
      </c>
      <c r="E35" s="102">
        <f>_xll.ITPMXL.Funktionen.GUVWERT($B$1,"31*,32*,33*,34*,35*,39400*",E$4&amp;"01",E$4&amp;"12","1","*","*","BB1,BB2,BB3,BB4,BB5,BB6,BB7,BB8,BB9,IST","*","*","*","*","*","*","*","*","*")</f>
        <v>0</v>
      </c>
      <c r="F35" s="102">
        <f>_xll.ITPMXL.Funktionen.GUVWERT($B$1,"31*,32*,33*,34*,35*,39400*",F$4&amp;"01",F$4&amp;"12","1","*","*","BB1,BB2,BB3,BB4,BB5,BB6,BB7,BB8,BB9,IST","*","*","*","*","*","*","*","*","*")</f>
        <v>0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9" s="3" customFormat="1" x14ac:dyDescent="0.25">
      <c r="A36" s="99" t="s">
        <v>41</v>
      </c>
      <c r="B36" s="100"/>
      <c r="C36" s="101">
        <f>_xll.ITPMXL.Funktionen.XLVW($B$1,"ROI",C$4&amp;"01",C$4&amp;"12","*","*","BB1,BB2,BB3,BB4,BB5,BB6,BB7,BB8,BB9,IST","*","*","*","*","*","*","*","*")</f>
        <v>0</v>
      </c>
      <c r="D36" s="101">
        <f>_xll.ITPMXL.Funktionen.XLVW($B$1,"ROI",D$4&amp;"01",D$4&amp;"12","*","*","BB1,BB2,BB3,BB4,BB5,BB6,BB7,BB8,BB9,IST","*","*","*","*","*","*","*","*")</f>
        <v>0</v>
      </c>
      <c r="E36" s="101">
        <f>_xll.ITPMXL.Funktionen.XLVW($B$1,"ROI",E$4&amp;"01",E$4&amp;"12","*","*","BB1,BB2,BB3,BB4,BB5,BB6,BB7,BB8,BB9,IST","*","*","*","*","*","*","*","*")</f>
        <v>0</v>
      </c>
      <c r="F36" s="101">
        <f>_xll.ITPMXL.Funktionen.XLVW($B$1,"ROI",F$4&amp;"01",F$4&amp;"12","*","*","BB1,BB2,BB3,BB4,BB5,BB6,BB7,BB8,BB9,IST","*","*","*","*","*","*","*","*")</f>
        <v>0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9" s="4" customFormat="1" x14ac:dyDescent="0.25">
      <c r="A37" s="99" t="s">
        <v>30</v>
      </c>
      <c r="B37" s="100"/>
      <c r="C37" s="102">
        <f>_xll.ITPMXL.Funktionen.GUVWERT($B$1,"31*,32*,33*,34*,35*,36*,37*,38*,391*,392*",C$4&amp;"01",C$4&amp;"12","1","*","*","BB1,BB2,BB3,BB4,BB5,BB6,BB7,BB8,BB9,IST","*","*","*","*","*","*","*","*","*")</f>
        <v>0</v>
      </c>
      <c r="D37" s="102">
        <f>_xll.ITPMXL.Funktionen.GUVWERT($B$1,"31*,32*,33*,34*,35*,36*,37*,38*,391*,392*",D$4&amp;"01",D$4&amp;"12","1","*","*","BB1,BB2,BB3,BB4,BB5,BB6,BB7,BB8,BB9,IST","*","*","*","*","*","*","*","*","*")</f>
        <v>0</v>
      </c>
      <c r="E37" s="102">
        <f>_xll.ITPMXL.Funktionen.GUVWERT($B$1,"31*,32*,33*,34*,35*,36*,37*,38*,391*,392*",E$4&amp;"01",E$4&amp;"12","1","*","*","BB1,BB2,BB3,BB4,BB5,BB6,BB7,BB8,BB9,IST","*","*","*","*","*","*","*","*","*")</f>
        <v>0</v>
      </c>
      <c r="F37" s="102">
        <f>_xll.ITPMXL.Funktionen.GUVWERT($B$1,"31*,32*,33*,34*,35*,36*,37*,38*,391*,392*",F$4&amp;"01",F$4&amp;"12","1","*","*","BB1,BB2,BB3,BB4,BB5,BB6,BB7,BB8,BB9,IST","*","*","*","*","*","*","*","*","*")</f>
        <v>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9" s="3" customFormat="1" x14ac:dyDescent="0.25">
      <c r="A38" s="99" t="s">
        <v>42</v>
      </c>
      <c r="B38" s="100"/>
      <c r="C38" s="101">
        <f>_xll.ITPMXL.Funktionen.XLVW($B$1,"WERTSCHOEPFUNGSFAKTOR",C$4&amp;"01",C$4&amp;"12","*","*","BB1,BB2,BB3,BB4,BB5,BB6,BB7,BB8,BB9,IST","*","*","*","*","*","*","*","*")</f>
        <v>0</v>
      </c>
      <c r="D38" s="101">
        <f>_xll.ITPMXL.Funktionen.XLVW($B$1,"WERTSCHOEPFUNGSFAKTOR",D$4&amp;"01",D$4&amp;"12","*","*","BB1,BB2,BB3,BB4,BB5,BB6,BB7,BB8,BB9,IST","*","*","*","*","*","*","*","*")</f>
        <v>0</v>
      </c>
      <c r="E38" s="101">
        <f>_xll.ITPMXL.Funktionen.XLVW($B$1,"WERTSCHOEPFUNGSFAKTOR",E$4&amp;"01",E$4&amp;"12","*","*","BB1,BB2,BB3,BB4,BB5,BB6,BB7,BB8,BB9,IST","*","*","*","*","*","*","*","*")</f>
        <v>0</v>
      </c>
      <c r="F38" s="101">
        <f>_xll.ITPMXL.Funktionen.XLVW($B$1,"WERTSCHOEPFUNGSFAKTOR",F$4&amp;"01",F$4&amp;"12","*","*","BB1,BB2,BB3,BB4,BB5,BB6,BB7,BB8,BB9,IST","*","*","*","*","*","*","*","*")</f>
        <v>0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9" s="4" customFormat="1" x14ac:dyDescent="0.25">
      <c r="A39" s="99" t="s">
        <v>43</v>
      </c>
      <c r="B39" s="100"/>
      <c r="C39" s="102">
        <f>_xll.ITPMXL.Funktionen.GUVWERT($B$1,"31*,32*",C$4&amp;"01",C$4&amp;"12","1","*","*","BB1,BB2,BB3,BB4,BB5,BB6,BB7,BB8,BB9,IST","*","*","*","*","*","*","*","*","*")</f>
        <v>0</v>
      </c>
      <c r="D39" s="102">
        <f>_xll.ITPMXL.Funktionen.GUVWERT($B$1,"31*,32*",D$4&amp;"01",D$4&amp;"12","1","*","*","BB1,BB2,BB3,BB4,BB5,BB6,BB7,BB8,BB9,IST","*","*","*","*","*","*","*","*","*")</f>
        <v>0</v>
      </c>
      <c r="E39" s="102">
        <f>_xll.ITPMXL.Funktionen.GUVWERT($B$1,"31*,32*",E$4&amp;"01",E$4&amp;"12","1","*","*","BB1,BB2,BB3,BB4,BB5,BB6,BB7,BB8,BB9,IST","*","*","*","*","*","*","*","*","*")</f>
        <v>0</v>
      </c>
      <c r="F39" s="102">
        <f>_xll.ITPMXL.Funktionen.GUVWERT($B$1,"31*,32*",F$4&amp;"01",F$4&amp;"12","1","*","*","BB1,BB2,BB3,BB4,BB5,BB6,BB7,BB8,BB9,IST","*","*","*","*","*","*","*","*","*")</f>
        <v>0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9" s="5" customFormat="1" x14ac:dyDescent="0.25">
      <c r="A40" s="99" t="s">
        <v>44</v>
      </c>
      <c r="B40" s="100"/>
      <c r="C40" s="102">
        <f>_xll.ITPMXL.Funktionen.GUVWERT($B$1,"33*",C$4&amp;"01",C$4&amp;"12","0","*","*","BB1,BB2,BB3,BB4,BB5,BB6,BB7,BB8,BB9,IST","*","*","*","*","*","*","*","*","*")</f>
        <v>0</v>
      </c>
      <c r="D40" s="102">
        <f>_xll.ITPMXL.Funktionen.GUVWERT($B$1,"33*",D$4&amp;"01",D$4&amp;"12","0","*","*","BB1,BB2,BB3,BB4,BB5,BB6,BB7,BB8,BB9,IST","*","*","*","*","*","*","*","*","*")</f>
        <v>0</v>
      </c>
      <c r="E40" s="102">
        <f>_xll.ITPMXL.Funktionen.GUVWERT($B$1,"33*",E$4&amp;"01",E$4&amp;"12","0","*","*","BB1,BB2,BB3,BB4,BB5,BB6,BB7,BB8,BB9,IST","*","*","*","*","*","*","*","*","*")</f>
        <v>0</v>
      </c>
      <c r="F40" s="102">
        <f>_xll.ITPMXL.Funktionen.GUVWERT($B$1,"33*",F$4&amp;"01",F$4&amp;"12","0","*","*","BB1,BB2,BB3,BB4,BB5,BB6,BB7,BB8,BB9,IST","*","*","*","*","*","*","*","*","*")</f>
        <v>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9" s="5" customFormat="1" x14ac:dyDescent="0.25">
      <c r="A41" s="99" t="s">
        <v>30</v>
      </c>
      <c r="B41" s="100"/>
      <c r="C41" s="102">
        <f>_xll.ITPMXL.Funktionen.GUVWERT($B$1,"31*,32*,33*,34*,35*,36*,37*,38*,391*,392*",C$4&amp;"01",C$4&amp;"12","1","*","*","BB1,BB2,BB3,BB4,BB5,BB6,BB7,BB8,BB9,IST","*","*","*","*","*","*","*","*","*")</f>
        <v>0</v>
      </c>
      <c r="D41" s="102">
        <f>_xll.ITPMXL.Funktionen.GUVWERT($B$1,"31*,32*,33*,34*,35*,36*,37*,38*,391*,392*",D$4&amp;"01",D$4&amp;"12","1","*","*","BB1,BB2,BB3,BB4,BB5,BB6,BB7,BB8,BB9,IST","*","*","*","*","*","*","*","*","*")</f>
        <v>0</v>
      </c>
      <c r="E41" s="102">
        <f>_xll.ITPMXL.Funktionen.GUVWERT($B$1,"31*,32*,33*,34*,35*,36*,37*,38*,391*,392*",E$4&amp;"01",E$4&amp;"12","1","*","*","BB1,BB2,BB3,BB4,BB5,BB6,BB7,BB8,BB9,IST","*","*","*","*","*","*","*","*","*")</f>
        <v>0</v>
      </c>
      <c r="F41" s="102">
        <f>_xll.ITPMXL.Funktionen.GUVWERT($B$1,"31*,32*,33*,34*,35*,36*,37*,38*,391*,392*",F$4&amp;"01",F$4&amp;"12","1","*","*","BB1,BB2,BB3,BB4,BB5,BB6,BB7,BB8,BB9,IST","*","*","*","*","*","*","*","*","*")</f>
        <v>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9" s="5" customFormat="1" x14ac:dyDescent="0.25">
      <c r="A42" s="99" t="s">
        <v>81</v>
      </c>
      <c r="B42" s="100"/>
      <c r="C42" s="102">
        <f>_xll.ITPMXL.Funktionen.GUVWERT($B$1,"34*,37*",C$4&amp;"01",C$4&amp;"12","0","*","*","BB1,BB2,BB3,BB4,BB5,BB6,BB7,BB8,BB9,IST","*","*","*","*","*","*","*","*","*")</f>
        <v>0</v>
      </c>
      <c r="D42" s="102">
        <f>_xll.ITPMXL.Funktionen.GUVWERT($B$1,"34*,37*",D$4&amp;"01",D$4&amp;"12","0","*","*","BB1,BB2,BB3,BB4,BB5,BB6,BB7,BB8,BB9,IST","*","*","*","*","*","*","*","*","*")</f>
        <v>0</v>
      </c>
      <c r="E42" s="102">
        <f>_xll.ITPMXL.Funktionen.GUVWERT($B$1,"34*,37*",E$4&amp;"01",E$4&amp;"12","0","*","*","BB1,BB2,BB3,BB4,BB5,BB6,BB7,BB8,BB9,IST","*","*","*","*","*","*","*","*","*")</f>
        <v>0</v>
      </c>
      <c r="F42" s="102">
        <f>_xll.ITPMXL.Funktionen.GUVWERT($B$1,"34*,37*",F$4&amp;"01",F$4&amp;"12","0","*","*","BB1,BB2,BB3,BB4,BB5,BB6,BB7,BB8,BB9,IST","*","*","*","*","*","*","*","*","*")</f>
        <v>0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19" s="6" customFormat="1" x14ac:dyDescent="0.25">
      <c r="A43" s="99" t="s">
        <v>50</v>
      </c>
      <c r="B43" s="100"/>
      <c r="C43" s="102">
        <f>_xll.ITPMXL.Funktionen.BILWERT($B$1,"14141,14201,14203",C$4&amp;"01",C$4&amp;"12","1","*","*","BB1,BB2,BB3,BB4,BB5,BB6,BB7,BB8,BB9,IST","*","*","*","*","*","*","*","*","*")</f>
        <v>0</v>
      </c>
      <c r="D43" s="102">
        <f>_xll.ITPMXL.Funktionen.BILWERT($B$1,"14141,14201,14203",D$4&amp;"01",D$4&amp;"12","1","*","*","BB1,BB2,BB3,BB4,BB5,BB6,BB7,BB8,BB9,IST","*","*","*","*","*","*","*","*","*")</f>
        <v>0</v>
      </c>
      <c r="E43" s="102">
        <f>_xll.ITPMXL.Funktionen.BILWERT($B$1,"14141,14201,14203",E$4&amp;"01",E$4&amp;"12","1","*","*","BB1,BB2,BB3,BB4,BB5,BB6,BB7,BB8,BB9,IST","*","*","*","*","*","*","*","*","*")</f>
        <v>0</v>
      </c>
      <c r="F43" s="102">
        <f>_xll.ITPMXL.Funktionen.BILWERT($B$1,"14141,14201,14203",F$4&amp;"01",F$4&amp;"12","1","*","*","BB1,BB2,BB3,BB4,BB5,BB6,BB7,BB8,BB9,IST","*","*","*","*","*","*","*","*","*")</f>
        <v>0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9" s="6" customFormat="1" x14ac:dyDescent="0.25">
      <c r="A44" s="99" t="s">
        <v>51</v>
      </c>
      <c r="B44" s="100"/>
      <c r="C44" s="102">
        <f>_xll.ITPMXL.Funktionen.BILWERT($B$1,"23*",C$4&amp;"01",C$4&amp;"12","1","*","*","BB1,BB2,BB3,BB4,BB5,BB6,BB7,BB8,BB9,IST","*","*","*","*","*","*","*","*","*")</f>
        <v>0</v>
      </c>
      <c r="D44" s="102">
        <f>_xll.ITPMXL.Funktionen.BILWERT($B$1,"23*",D$4&amp;"01",D$4&amp;"12","1","*","*","BB1,BB2,BB3,BB4,BB5,BB6,BB7,BB8,BB9,IST","*","*","*","*","*","*","*","*","*")</f>
        <v>0</v>
      </c>
      <c r="E44" s="102">
        <f>_xll.ITPMXL.Funktionen.BILWERT($B$1,"23*",E$4&amp;"01",E$4&amp;"12","1","*","*","BB1,BB2,BB3,BB4,BB5,BB6,BB7,BB8,BB9,IST","*","*","*","*","*","*","*","*","*")</f>
        <v>0</v>
      </c>
      <c r="F44" s="102">
        <f>_xll.ITPMXL.Funktionen.BILWERT($B$1,"23*",F$4&amp;"01",F$4&amp;"12","1","*","*","BB1,BB2,BB3,BB4,BB5,BB6,BB7,BB8,BB9,IST","*","*","*","*","*","*","*","*","*")</f>
        <v>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9" s="6" customFormat="1" x14ac:dyDescent="0.25">
      <c r="A45" s="99" t="s">
        <v>52</v>
      </c>
      <c r="B45" s="100"/>
      <c r="C45" s="102">
        <f>_xll.ITPMXL.Funktionen.BILWERT($B$1,"212*,213*",C$4&amp;"01",C$4&amp;"12","1","*","*","BB1,BB2,BB3,BB4,BB5,BB6,BB7,BB8,BB9,IST","*","*","*","*","*","*","*","*","*")</f>
        <v>0</v>
      </c>
      <c r="D45" s="102">
        <f>_xll.ITPMXL.Funktionen.BILWERT($B$1,"212*,213*",D$4&amp;"01",D$4&amp;"12","1","*","*","BB1,BB2,BB3,BB4,BB5,BB6,BB7,BB8,BB9,IST","*","*","*","*","*","*","*","*","*")</f>
        <v>0</v>
      </c>
      <c r="E45" s="102">
        <f>_xll.ITPMXL.Funktionen.BILWERT($B$1,"212*,213*",E$4&amp;"01",E$4&amp;"12","1","*","*","BB1,BB2,BB3,BB4,BB5,BB6,BB7,BB8,BB9,IST","*","*","*","*","*","*","*","*","*")</f>
        <v>0</v>
      </c>
      <c r="F45" s="102">
        <f>_xll.ITPMXL.Funktionen.BILWERT($B$1,"212*,213*",F$4&amp;"01",F$4&amp;"12","1","*","*","BB1,BB2,BB3,BB4,BB5,BB6,BB7,BB8,BB9,IST","*","*","*","*","*","*","*","*","*")</f>
        <v>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9" s="3" customFormat="1" x14ac:dyDescent="0.25">
      <c r="A46" s="99" t="s">
        <v>54</v>
      </c>
      <c r="B46" s="100"/>
      <c r="C46" s="103">
        <f>_xll.ITPMXL.Funktionen.XLVW($B$1,"EBIT",C$4&amp;"01",C$4&amp;"12","*","*","BB1,BB2,BB3,BB4,BB5,BB6,BB7,BB8,BB9,IST","*","*","*","*","*","*","*","*")</f>
        <v>0</v>
      </c>
      <c r="D46" s="103">
        <f>_xll.ITPMXL.Funktionen.XLVW($B$1,"EBIT",D$4&amp;"01",D$4&amp;"12","*","*","BB1,BB2,BB3,BB4,BB5,BB6,BB7,BB8,BB9,IST","*","*","*","*","*","*","*","*")</f>
        <v>0</v>
      </c>
      <c r="E46" s="103">
        <f>_xll.ITPMXL.Funktionen.XLVW($B$1,"EBIT",E$4&amp;"01",E$4&amp;"12","*","*","BB1,BB2,BB3,BB4,BB5,BB6,BB7,BB8,BB9,IST","*","*","*","*","*","*","*","*")</f>
        <v>0</v>
      </c>
      <c r="F46" s="103">
        <f>_xll.ITPMXL.Funktionen.XLVW($B$1,"EBIT",F$4&amp;"01",F$4&amp;"12","*","*","BB1,BB2,BB3,BB4,BB5,BB6,BB7,BB8,BB9,IST","*","*","*","*","*","*","*","*")</f>
        <v>0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</row>
    <row r="47" spans="1:19" s="3" customFormat="1" x14ac:dyDescent="0.25">
      <c r="A47" s="99" t="s">
        <v>55</v>
      </c>
      <c r="B47" s="100"/>
      <c r="C47" s="101">
        <f>_xll.ITPMXL.Funktionen.XLVW($B$1,"EBITVOMUMSATZ",C$4&amp;"01",C$4&amp;"12","*","*","BB1,BB2,BB3,BB4,BB5,BB6,BB7,BB8,BB9,IST","*","*","*","*","*","*","*","*")</f>
        <v>0</v>
      </c>
      <c r="D47" s="101">
        <f>_xll.ITPMXL.Funktionen.XLVW($B$1,"EBITVOMUMSATZ",D$4&amp;"01",D$4&amp;"12","*","*","BB1,BB2,BB3,BB4,BB5,BB6,BB7,BB8,BB9,IST","*","*","*","*","*","*","*","*")</f>
        <v>0</v>
      </c>
      <c r="E47" s="101">
        <f>_xll.ITPMXL.Funktionen.XLVW($B$1,"EBITVOMUMSATZ",E$4&amp;"01",E$4&amp;"12","*","*","BB1,BB2,BB3,BB4,BB5,BB6,BB7,BB8,BB9,IST","*","*","*","*","*","*","*","*")</f>
        <v>0</v>
      </c>
      <c r="F47" s="101">
        <f>_xll.ITPMXL.Funktionen.XLVW($B$1,"EBITVOMUMSATZ",F$4&amp;"01",F$4&amp;"12","*","*","BB1,BB2,BB3,BB4,BB5,BB6,BB7,BB8,BB9,IST","*","*","*","*","*","*","*","*")</f>
        <v>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</row>
    <row r="48" spans="1:19" s="3" customFormat="1" x14ac:dyDescent="0.25">
      <c r="A48" s="99" t="s">
        <v>57</v>
      </c>
      <c r="B48" s="100"/>
      <c r="C48" s="103">
        <f>_xll.ITPMXL.Funktionen.XLVW($B$1,"EBITDA",C$4&amp;"01",C$4&amp;"12","*","*","BB1,BB2,BB3,BB4,BB5,BB6,BB7,BB8,BB9,IST","*","*","*","*","*","*","*","*")</f>
        <v>0</v>
      </c>
      <c r="D48" s="103">
        <f>_xll.ITPMXL.Funktionen.XLVW($B$1,"EBITDA",D$4&amp;"01",D$4&amp;"12","*","*","BB1,BB2,BB3,BB4,BB5,BB6,BB7,BB8,BB9,IST","*","*","*","*","*","*","*","*")</f>
        <v>0</v>
      </c>
      <c r="E48" s="103">
        <f>_xll.ITPMXL.Funktionen.XLVW($B$1,"EBITDA",E$4&amp;"01",E$4&amp;"12","*","*","BB1,BB2,BB3,BB4,BB5,BB6,BB7,BB8,BB9,IST","*","*","*","*","*","*","*","*")</f>
        <v>0</v>
      </c>
      <c r="F48" s="103">
        <f>_xll.ITPMXL.Funktionen.XLVW($B$1,"EBITDA",F$4&amp;"01",F$4&amp;"12","*","*","BB1,BB2,BB3,BB4,BB5,BB6,BB7,BB8,BB9,IST","*","*","*","*","*","*","*","*")</f>
        <v>0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  <row r="49" spans="1:19" s="3" customFormat="1" x14ac:dyDescent="0.25">
      <c r="A49" s="99" t="s">
        <v>58</v>
      </c>
      <c r="B49" s="100"/>
      <c r="C49" s="101">
        <f>_xll.ITPMXL.Funktionen.XLVW($B$1,"EBITDAVOMUMSATZ",C$4&amp;"01",C$4&amp;"12","*","*","BB1,BB2,BB3,BB4,BB5,BB6,BB7,BB8,BB9,IST","*","*","*","*","*","*","*","*")</f>
        <v>0</v>
      </c>
      <c r="D49" s="101">
        <f>_xll.ITPMXL.Funktionen.XLVW($B$1,"EBITDAVOMUMSATZ",D$4&amp;"01",D$4&amp;"12","*","*","BB1,BB2,BB3,BB4,BB5,BB6,BB7,BB8,BB9,IST","*","*","*","*","*","*","*","*")</f>
        <v>0</v>
      </c>
      <c r="E49" s="101">
        <f>_xll.ITPMXL.Funktionen.XLVW($B$1,"EBITDAVOMUMSATZ",E$4&amp;"01",E$4&amp;"12","*","*","BB1,BB2,BB3,BB4,BB5,BB6,BB7,BB8,BB9,IST","*","*","*","*","*","*","*","*")</f>
        <v>0</v>
      </c>
      <c r="F49" s="101">
        <f>_xll.ITPMXL.Funktionen.XLVW($B$1,"EBITDAVOMUMSATZ",F$4&amp;"01",F$4&amp;"12","*","*","BB1,BB2,BB3,BB4,BB5,BB6,BB7,BB8,BB9,IST","*","*","*","*","*","*","*","*")</f>
        <v>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</row>
    <row r="50" spans="1:19" s="3" customFormat="1" x14ac:dyDescent="0.25">
      <c r="A50" s="99" t="s">
        <v>61</v>
      </c>
      <c r="B50" s="100"/>
      <c r="C50" s="101">
        <f>_xll.ITPMXL.Funktionen.XLVW($B$1,"PERSONALINTENSITAET",C$4&amp;"01",C$4&amp;"12","*","*","BB1,BB2,BB3,BB4,BB5,BB6,BB7,BB8,BB9,IST","*","*","*","*","*","*","*","*")</f>
        <v>0</v>
      </c>
      <c r="D50" s="101">
        <f>_xll.ITPMXL.Funktionen.XLVW($B$1,"PERSONALINTENSITAET",D$4&amp;"01",D$4&amp;"12","*","*","BB1,BB2,BB3,BB4,BB5,BB6,BB7,BB8,BB9,IST","*","*","*","*","*","*","*","*")</f>
        <v>0</v>
      </c>
      <c r="E50" s="101">
        <f>_xll.ITPMXL.Funktionen.XLVW($B$1,"PERSONALINTENSITAET",E$4&amp;"01",E$4&amp;"12","*","*","BB1,BB2,BB3,BB4,BB5,BB6,BB7,BB8,BB9,IST","*","*","*","*","*","*","*","*")</f>
        <v>0</v>
      </c>
      <c r="F50" s="101">
        <f>_xll.ITPMXL.Funktionen.XLVW($B$1,"PERSONALINTENSITAET",F$4&amp;"01",F$4&amp;"12","*","*","BB1,BB2,BB3,BB4,BB5,BB6,BB7,BB8,BB9,IST","*","*","*","*","*","*","*","*")</f>
        <v>0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 s="3" customFormat="1" x14ac:dyDescent="0.25">
      <c r="A51" s="99" t="s">
        <v>63</v>
      </c>
      <c r="B51" s="100"/>
      <c r="C51" s="101">
        <f>_xll.ITPMXL.Funktionen.XLVW($B$1,"ABSCHREIBUNGSQUOTE",C$4&amp;"01",C$4&amp;"12","*","*","BB1,BB2,BB3,BB4,BB5,BB6,BB7,BB8,BB9,IST","*","*","*","*","*","*","*","*")</f>
        <v>0</v>
      </c>
      <c r="D51" s="101">
        <f>_xll.ITPMXL.Funktionen.XLVW($B$1,"ABSCHREIBUNGSQUOTE",D$4&amp;"01",D$4&amp;"12","*","*","BB1,BB2,BB3,BB4,BB5,BB6,BB7,BB8,BB9,IST","*","*","*","*","*","*","*","*")</f>
        <v>0</v>
      </c>
      <c r="E51" s="101">
        <f>_xll.ITPMXL.Funktionen.XLVW($B$1,"ABSCHREIBUNGSQUOTE",E$4&amp;"01",E$4&amp;"12","*","*","BB1,BB2,BB3,BB4,BB5,BB6,BB7,BB8,BB9,IST","*","*","*","*","*","*","*","*")</f>
        <v>0</v>
      </c>
      <c r="F51" s="101">
        <f>_xll.ITPMXL.Funktionen.XLVW($B$1,"ABSCHREIBUNGSQUOTE",F$4&amp;"01",F$4&amp;"12","*","*","BB1,BB2,BB3,BB4,BB5,BB6,BB7,BB8,BB9,IST","*","*","*","*","*","*","*","*")</f>
        <v>0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 s="5" customFormat="1" x14ac:dyDescent="0.25">
      <c r="A52" s="99" t="s">
        <v>82</v>
      </c>
      <c r="B52" s="100"/>
      <c r="C52" s="102">
        <f>_xll.ITPMXL.Funktionen.GUVWERT($B$1,"34100",C$4&amp;"01",C$4&amp;"12","0","*","*","BB1,BB2,BB3,BB4,BB5,BB6,BB7,BB8,BB9,IST","*","*","*","*","*","*","*","*","*")</f>
        <v>0</v>
      </c>
      <c r="D52" s="102">
        <f>_xll.ITPMXL.Funktionen.GUVWERT($B$1,"34100",D$4&amp;"01",D$4&amp;"12","0","*","*","BB1,BB2,BB3,BB4,BB5,BB6,BB7,BB8,BB9,IST","*","*","*","*","*","*","*","*","*")</f>
        <v>0</v>
      </c>
      <c r="E52" s="102">
        <f>_xll.ITPMXL.Funktionen.GUVWERT($B$1,"34100",E$4&amp;"01",E$4&amp;"12","0","*","*","BB1,BB2,BB3,BB4,BB5,BB6,BB7,BB8,BB9,IST","*","*","*","*","*","*","*","*","*")</f>
        <v>0</v>
      </c>
      <c r="F52" s="102">
        <f>_xll.ITPMXL.Funktionen.GUVWERT($B$1,"34100",F$4&amp;"01",F$4&amp;"12","0","*","*","BB1,BB2,BB3,BB4,BB5,BB6,BB7,BB8,BB9,IST","*","*","*","*","*","*","*","*","*")</f>
        <v>0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1:19" s="3" customFormat="1" x14ac:dyDescent="0.25">
      <c r="A53" s="99" t="s">
        <v>83</v>
      </c>
      <c r="B53" s="100"/>
      <c r="C53" s="101">
        <f>_xll.ITPMXL.Funktionen.XLVW($B$1,"UMSCHLAGFAKTOR",C$4&amp;"01",C$4&amp;"12","*","20,21,22,23,24,25,26","BB1,BB2,BB3,BB4,BB5,BB6,BB7,BB8,BB9,IST","*","*","*","*","*","*","*","*")</f>
        <v>0</v>
      </c>
      <c r="D53" s="101">
        <f>_xll.ITPMXL.Funktionen.XLVW($B$1,"UMSCHLAGFAKTOR",D$4&amp;"01",D$4&amp;"12","*","20,21,22,23,24,25,26","BB1,BB2,BB3,BB4,BB5,BB6,BB7,BB8,BB9,IST","*","*","*","*","*","*","*","*")</f>
        <v>0</v>
      </c>
      <c r="E53" s="101">
        <f>_xll.ITPMXL.Funktionen.XLVW($B$1,"UMSCHLAGFAKTOR",E$4&amp;"01",E$4&amp;"12","*","20,21,22,23,24,25,26","BB1,BB2,BB3,BB4,BB5,BB6,BB7,BB8,BB9,IST","*","*","*","*","*","*","*","*")</f>
        <v>0</v>
      </c>
      <c r="F53" s="101">
        <f>_xll.ITPMXL.Funktionen.XLVW($B$1,"UMSCHLAGFAKTOR",F$4&amp;"01",F$4&amp;"12","*","20,21,22,23,24,25,26","BB1,BB2,BB3,BB4,BB5,BB6,BB7,BB8,BB9,IST","*","*","*","*","*","*","*","*")</f>
        <v>0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 s="5" customFormat="1" x14ac:dyDescent="0.25">
      <c r="A54" s="99" t="s">
        <v>84</v>
      </c>
      <c r="B54" s="100"/>
      <c r="C54" s="102">
        <f>_xll.ITPMXL.Funktionen.GUVWERT($B$1,"32*",C$4&amp;"01",C$4&amp;"12","0","*","20,21,22,23,24,25,26","BB1,BB2,BB3,BB4,BB5,BB6,BB7,BB8,BB9,IST","*","*","*","*","*","*","*","*","*")</f>
        <v>0</v>
      </c>
      <c r="D54" s="102">
        <f>_xll.ITPMXL.Funktionen.GUVWERT($B$1,"32*",D$4&amp;"01",D$4&amp;"12","0","*","20,21,22,23,24,25,26","BB1,BB2,BB3,BB4,BB5,BB6,BB7,BB8,BB9,IST","*","*","*","*","*","*","*","*","*")</f>
        <v>0</v>
      </c>
      <c r="E54" s="102">
        <f>_xll.ITPMXL.Funktionen.GUVWERT($B$1,"32*",E$4&amp;"01",E$4&amp;"12","0","*","20,21,22,23,24,25,26","BB1,BB2,BB3,BB4,BB5,BB6,BB7,BB8,BB9,IST","*","*","*","*","*","*","*","*","*")</f>
        <v>0</v>
      </c>
      <c r="F54" s="102">
        <f>_xll.ITPMXL.Funktionen.GUVWERT($B$1,"32*",F$4&amp;"01",F$4&amp;"12","0","*","20,21,22,23,24,25,26","BB1,BB2,BB3,BB4,BB5,BB6,BB7,BB8,BB9,IST","*","*","*","*","*","*","*","*","*")</f>
        <v>0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1:19" s="4" customFormat="1" x14ac:dyDescent="0.25">
      <c r="A55" s="99" t="s">
        <v>85</v>
      </c>
      <c r="B55" s="100"/>
      <c r="C55" s="102">
        <f>_xll.ITPMXL.Funktionen.BILWERT($B$1,"141*",C$4&amp;"01",C$4&amp;"12","0","*","20,21,22,23,24,25,26","BB1,BB2,BB3,BB4,BB5,BB6,BB7,BB8,BB9,IST","*","*","*","*","*","*","*","*","*")</f>
        <v>0</v>
      </c>
      <c r="D55" s="102">
        <f>_xll.ITPMXL.Funktionen.BILWERT($B$1,"141*",D$4&amp;"01",D$4&amp;"12","0","*","20,21,22,23,24,25,26","BB1,BB2,BB3,BB4,BB5,BB6,BB7,BB8,BB9,IST","*","*","*","*","*","*","*","*","*")</f>
        <v>0</v>
      </c>
      <c r="E55" s="102">
        <f>_xll.ITPMXL.Funktionen.BILWERT($B$1,"141*",E$4&amp;"01",E$4&amp;"12","0","*","20,21,22,23,24,25,26","BB1,BB2,BB3,BB4,BB5,BB6,BB7,BB8,BB9,IST","*","*","*","*","*","*","*","*","*")</f>
        <v>0</v>
      </c>
      <c r="F55" s="102">
        <f>_xll.ITPMXL.Funktionen.BILWERT($B$1,"141*",F$4&amp;"01",F$4&amp;"12","0","*","20,21,22,23,24,25,26","BB1,BB2,BB3,BB4,BB5,BB6,BB7,BB8,BB9,IST","*","*","*","*","*","*","*","*","*")</f>
        <v>0</v>
      </c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  <row r="56" spans="1:19" s="3" customFormat="1" x14ac:dyDescent="0.25">
      <c r="A56" s="99" t="s">
        <v>86</v>
      </c>
      <c r="B56" s="100"/>
      <c r="C56" s="101">
        <f>_xll.ITPMXL.Funktionen.XLVW($B$1,"UMSCHLAGFAKTOR",C$4&amp;"01",C$4&amp;"12","*","30,31,32,33","BB1,BB2,BB3,BB4,BB5,BB6,BB7,BB8,BB9,IST","*","*","*","*","*","*","*","*")</f>
        <v>0</v>
      </c>
      <c r="D56" s="101">
        <f>_xll.ITPMXL.Funktionen.XLVW($B$1,"UMSCHLAGFAKTOR",D$4&amp;"01",D$4&amp;"12","*","30,31,32,33","BB1,BB2,BB3,BB4,BB5,BB6,BB7,BB8,BB9,IST","*","*","*","*","*","*","*","*")</f>
        <v>0</v>
      </c>
      <c r="E56" s="101">
        <f>_xll.ITPMXL.Funktionen.XLVW($B$1,"UMSCHLAGFAKTOR",E$4&amp;"01",E$4&amp;"12","*","30,31,32,33","BB1,BB2,BB3,BB4,BB5,BB6,BB7,BB8,BB9,IST","*","*","*","*","*","*","*","*")</f>
        <v>0</v>
      </c>
      <c r="F56" s="101">
        <f>_xll.ITPMXL.Funktionen.XLVW($B$1,"UMSCHLAGFAKTOR",F$4&amp;"01",F$4&amp;"12","*","30,31,32,33","BB1,BB2,BB3,BB4,BB5,BB6,BB7,BB8,BB9,IST","*","*","*","*","*","*","*","*")</f>
        <v>0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 s="5" customFormat="1" x14ac:dyDescent="0.25">
      <c r="A57" s="99" t="s">
        <v>87</v>
      </c>
      <c r="B57" s="100"/>
      <c r="C57" s="102">
        <f>_xll.ITPMXL.Funktionen.GUVWERT($B$1,"32*",C$4&amp;"01",C$4&amp;"12","0","*","30,31,32,33","BB1,BB2,BB3,BB4,BB5,BB6,BB7,BB8,BB9,IST","*","*","*","*","*","*","*","*","*")</f>
        <v>0</v>
      </c>
      <c r="D57" s="102">
        <f>_xll.ITPMXL.Funktionen.GUVWERT($B$1,"32*",D$4&amp;"01",D$4&amp;"12","0","*","30,31,32,33","BB1,BB2,BB3,BB4,BB5,BB6,BB7,BB8,BB9,IST","*","*","*","*","*","*","*","*","*")</f>
        <v>0</v>
      </c>
      <c r="E57" s="102">
        <f>_xll.ITPMXL.Funktionen.GUVWERT($B$1,"32*",E$4&amp;"01",E$4&amp;"12","0","*","30,31,32,33","BB1,BB2,BB3,BB4,BB5,BB6,BB7,BB8,BB9,IST","*","*","*","*","*","*","*","*","*")</f>
        <v>0</v>
      </c>
      <c r="F57" s="102">
        <f>_xll.ITPMXL.Funktionen.GUVWERT($B$1,"32*",F$4&amp;"01",F$4&amp;"12","0","*","30,31,32,33","BB1,BB2,BB3,BB4,BB5,BB6,BB7,BB8,BB9,IST","*","*","*","*","*","*","*","*","*")</f>
        <v>0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9" s="4" customFormat="1" x14ac:dyDescent="0.25">
      <c r="A58" s="99" t="s">
        <v>88</v>
      </c>
      <c r="B58" s="100"/>
      <c r="C58" s="102">
        <f>_xll.ITPMXL.Funktionen.BILWERT($B$1,"141*",C$4&amp;"01",C$4&amp;"12","0","*","30,31,32,33","BB1,BB2,BB3,BB4,BB5,BB6,BB7,BB8,BB9,IST","*","*","*","*","*","*","*","*","*")</f>
        <v>0</v>
      </c>
      <c r="D58" s="102">
        <f>_xll.ITPMXL.Funktionen.BILWERT($B$1,"141*",D$4&amp;"01",D$4&amp;"12","0","*","30,31,32,33","BB1,BB2,BB3,BB4,BB5,BB6,BB7,BB8,BB9,IST","*","*","*","*","*","*","*","*","*")</f>
        <v>0</v>
      </c>
      <c r="E58" s="102">
        <f>_xll.ITPMXL.Funktionen.BILWERT($B$1,"141*",E$4&amp;"01",E$4&amp;"12","0","*","30,31,32,33","BB1,BB2,BB3,BB4,BB5,BB6,BB7,BB8,BB9,IST","*","*","*","*","*","*","*","*","*")</f>
        <v>0</v>
      </c>
      <c r="F58" s="102">
        <f>_xll.ITPMXL.Funktionen.BILWERT($B$1,"141*",F$4&amp;"01",F$4&amp;"12","0","*","30,31,32,33","BB1,BB2,BB3,BB4,BB5,BB6,BB7,BB8,BB9,IST","*","*","*","*","*","*","*","*","*")</f>
        <v>0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</row>
    <row r="59" spans="1:19" s="4" customFormat="1" x14ac:dyDescent="0.25">
      <c r="A59" s="99" t="s">
        <v>89</v>
      </c>
      <c r="B59" s="100"/>
      <c r="C59" s="102">
        <f>_xll.ITPMXL.Funktionen.BILWERT($B$1,"14200,14201,14202,14203,14204,14205",C$4&amp;"01",C$4&amp;"12","0","*","*","BB1,BB2,BB3,BB4,BB5,BB6,BB7,BB8,BB9,IST","*","*","*","*","*","*","*","*","*")</f>
        <v>0</v>
      </c>
      <c r="D59" s="102">
        <f>_xll.ITPMXL.Funktionen.BILWERT($B$1,"14200,14201,14202,14203,14204,14205",D$4&amp;"01",D$4&amp;"12","0","*","*","BB1,BB2,BB3,BB4,BB5,BB6,BB7,BB8,BB9,IST","*","*","*","*","*","*","*","*","*")</f>
        <v>0</v>
      </c>
      <c r="E59" s="102">
        <f>_xll.ITPMXL.Funktionen.BILWERT($B$1,"14200,14201,14202,14203,14204,14205",E$4&amp;"01",E$4&amp;"12","0","*","*","BB1,BB2,BB3,BB4,BB5,BB6,BB7,BB8,BB9,IST","*","*","*","*","*","*","*","*","*")</f>
        <v>0</v>
      </c>
      <c r="F59" s="102">
        <f>_xll.ITPMXL.Funktionen.BILWERT($B$1,"14200,14201,14202,14203,14204,14205",F$4&amp;"01",F$4&amp;"12","0","*","*","BB1,BB2,BB3,BB4,BB5,BB6,BB7,BB8,BB9,IST","*","*","*","*","*","*","*","*","*")</f>
        <v>0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19" s="4" customFormat="1" x14ac:dyDescent="0.25">
      <c r="A60" s="99" t="s">
        <v>90</v>
      </c>
      <c r="B60" s="100"/>
      <c r="C60" s="102">
        <f>_xll.ITPMXL.Funktionen.BILWERT($B$1,"244*",C$4&amp;"01",C$4&amp;"12","1","*","*","BB1,BB2,BB3,BB4,BB5,BB6,BB7,BB8,BB9,IST","*","*","*","*","*","*","*","*","*")</f>
        <v>0</v>
      </c>
      <c r="D60" s="102">
        <f>_xll.ITPMXL.Funktionen.BILWERT($B$1,"244*",D$4&amp;"01",D$4&amp;"12","1","*","*","BB1,BB2,BB3,BB4,BB5,BB6,BB7,BB8,BB9,IST","*","*","*","*","*","*","*","*","*")</f>
        <v>0</v>
      </c>
      <c r="E60" s="102">
        <f>_xll.ITPMXL.Funktionen.BILWERT($B$1,"244*",E$4&amp;"01",E$4&amp;"12","1","*","*","BB1,BB2,BB3,BB4,BB5,BB6,BB7,BB8,BB9,IST","*","*","*","*","*","*","*","*","*")</f>
        <v>0</v>
      </c>
      <c r="F60" s="102">
        <f>_xll.ITPMXL.Funktionen.BILWERT($B$1,"244*",F$4&amp;"01",F$4&amp;"12","1","*","*","BB1,BB2,BB3,BB4,BB5,BB6,BB7,BB8,BB9,IST","*","*","*","*","*","*","*","*","*")</f>
        <v>0</v>
      </c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9" s="5" customFormat="1" x14ac:dyDescent="0.25">
      <c r="A61" s="99" t="s">
        <v>91</v>
      </c>
      <c r="B61" s="100"/>
      <c r="C61" s="102">
        <f>_xll.ITPMXL.Funktionen.GUVWERT($B$1,"32*",C$4&amp;"01",C$4&amp;"12","0","*","*","BB1,BB2,BB3,BB4,BB5,BB6,BB7,BB8,BB9,IST","*","*","*","*","*","*","*","*","*")</f>
        <v>0</v>
      </c>
      <c r="D61" s="102">
        <f>_xll.ITPMXL.Funktionen.GUVWERT($B$1,"32*",D$4&amp;"01",D$4&amp;"12","0","*","*","BB1,BB2,BB3,BB4,BB5,BB6,BB7,BB8,BB9,IST","*","*","*","*","*","*","*","*","*")</f>
        <v>0</v>
      </c>
      <c r="E61" s="102">
        <f>_xll.ITPMXL.Funktionen.GUVWERT($B$1,"32*",E$4&amp;"01",E$4&amp;"12","0","*","*","BB1,BB2,BB3,BB4,BB5,BB6,BB7,BB8,BB9,IST","*","*","*","*","*","*","*","*","*")</f>
        <v>0</v>
      </c>
      <c r="F61" s="102">
        <f>_xll.ITPMXL.Funktionen.GUVWERT($B$1,"32*",F$4&amp;"01",F$4&amp;"12","0","*","*","BB1,BB2,BB3,BB4,BB5,BB6,BB7,BB8,BB9,IST","*","*","*","*","*","*","*","*","*")</f>
        <v>0</v>
      </c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</sheetData>
  <dataValidations disablePrompts="1" count="1">
    <dataValidation type="whole" errorStyle="information" allowBlank="1" showErrorMessage="1" errorTitle="Ab 2018" error="Frühestes Auswertungsjahr: 2018!" promptTitle="Auswahl Jahr" prompt="Bitte das Jahr vierstellig eingeben._x000d__x000a_" sqref="B2" xr:uid="{00000000-0002-0000-0100-000000000000}">
      <formula1>2018</formula1>
      <formula2>2099</formula2>
    </dataValidation>
  </dataValidations>
  <printOptions horizontalCentered="1"/>
  <pageMargins left="0.7" right="0.7" top="0.85" bottom="0.85" header="0.30069439999999997" footer="0.30069439999999997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ITPM>
  <Dashboard/>
  <ComboBoxEdit>
    <Cell>
      <Pos>B4</Pos>
      <Sheet>1</Sheet>
      <DefinedName>Monate</DefinedName>
    </Cell>
  </ComboBoxEdit>
</DataITPM>
</file>

<file path=customXml/itemProps1.xml><?xml version="1.0" encoding="utf-8"?>
<ds:datastoreItem xmlns:ds="http://schemas.openxmlformats.org/officeDocument/2006/customXml" ds:itemID="{7797D40E-694A-48FF-9C72-12E1881A3F06}">
  <ds:schemaRefs>
    <ds:schemaRef ds:uri="http://schemas.microsoft.com/vsto/samp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Auswertung</vt:lpstr>
      <vt:lpstr>Basisdaten</vt:lpstr>
      <vt:lpstr>AktuellesJahr</vt:lpstr>
      <vt:lpstr>Auswertung!Druckbereich</vt:lpstr>
      <vt:lpstr>Auswertung!Drucktitel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Möser</dc:creator>
  <cp:lastModifiedBy>Holger Möser</cp:lastModifiedBy>
  <cp:lastPrinted>2022-12-05T13:04:25Z</cp:lastPrinted>
  <dcterms:created xsi:type="dcterms:W3CDTF">2020-07-11T10:34:39Z</dcterms:created>
  <dcterms:modified xsi:type="dcterms:W3CDTF">2023-10-24T10:03:11Z</dcterms:modified>
</cp:coreProperties>
</file>